
<file path=[Content_Types].xml><?xml version="1.0" encoding="utf-8"?>
<Types xmlns="http://schemas.openxmlformats.org/package/2006/content-type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4"/>
  <workbookPr defaultThemeVersion="166925"/>
  <mc:AlternateContent xmlns:mc="http://schemas.openxmlformats.org/markup-compatibility/2006">
    <mc:Choice Requires="x15">
      <x15ac:absPath xmlns:x15ac="http://schemas.microsoft.com/office/spreadsheetml/2010/11/ac" url="/Users/Brendan/Dropbox/TRO study/Production/"/>
    </mc:Choice>
  </mc:AlternateContent>
  <xr:revisionPtr revIDLastSave="0" documentId="13_ncr:1_{0036A5EC-FFDC-794D-AE26-8FB398C3F01B}" xr6:coauthVersionLast="46" xr6:coauthVersionMax="46" xr10:uidLastSave="{00000000-0000-0000-0000-000000000000}"/>
  <bookViews>
    <workbookView xWindow="2120" yWindow="500" windowWidth="21380" windowHeight="14620" xr2:uid="{00000000-000D-0000-FFFF-FFFF00000000}"/>
  </bookViews>
  <sheets>
    <sheet name="README" sheetId="32" r:id="rId1"/>
    <sheet name="F1 Summary " sheetId="2" r:id="rId2"/>
    <sheet name="F2 Histogram" sheetId="17" r:id="rId3"/>
    <sheet name="F3 Granted" sheetId="3" r:id="rId4"/>
    <sheet name="F4 Factors" sheetId="20" r:id="rId5"/>
    <sheet name="F5 IHS" sheetId="27" r:id="rId6"/>
    <sheet name="F6 Served" sheetId="26" r:id="rId7"/>
    <sheet name="A1 Summary" sheetId="9" r:id="rId8"/>
    <sheet name=" A2A Grant Rate" sheetId="18" r:id="rId9"/>
    <sheet name="A2B IHS Rate" sheetId="19" r:id="rId10"/>
    <sheet name="A2C Age" sheetId="25" r:id="rId11"/>
    <sheet name="A3 Balance" sheetId="10" r:id="rId12"/>
    <sheet name="A4 Crosstabs" sheetId="21" r:id="rId13"/>
    <sheet name="A5 drop T-W-Judge 5" sheetId="36" r:id="rId14"/>
    <sheet name="A6 Granted Factors" sheetId="8" r:id="rId15"/>
    <sheet name="A7 IHS vs. Other" sheetId="28" r:id="rId16"/>
    <sheet name="A8 2SLS" sheetId="24" r:id="rId17"/>
    <sheet name="A9 NPU" sheetId="12" r:id="rId18"/>
    <sheet name="A10 Exclude IHS" sheetId="13" r:id="rId19"/>
    <sheet name="A11 Logit" sheetId="35" r:id="rId20"/>
    <sheet name="Forms" sheetId="33" r:id="rId21"/>
    <sheet name="Coding Guide" sheetId="34"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 i="10" l="1"/>
  <c r="H41" i="10"/>
  <c r="I9" i="10"/>
  <c r="H22" i="10"/>
  <c r="I22" i="10"/>
  <c r="E41" i="10"/>
  <c r="F41" i="10"/>
  <c r="C41" i="10"/>
  <c r="F22" i="10"/>
  <c r="C22" i="10"/>
  <c r="E22" i="10"/>
  <c r="F9" i="10"/>
  <c r="C9" i="10"/>
  <c r="D28" i="10" l="1"/>
  <c r="B28" i="10"/>
  <c r="F47" i="10" l="1"/>
  <c r="C47" i="10"/>
  <c r="B47" i="10"/>
  <c r="E47" i="10"/>
  <c r="D47" i="10"/>
  <c r="E9" i="10"/>
  <c r="D9" i="10"/>
  <c r="F46" i="10"/>
  <c r="C46" i="10"/>
  <c r="B46" i="10"/>
  <c r="E46" i="10"/>
  <c r="D46" i="10"/>
  <c r="F45" i="10"/>
  <c r="C45" i="10"/>
  <c r="B45" i="10"/>
  <c r="E45" i="10"/>
  <c r="D45" i="10"/>
  <c r="F44" i="10"/>
  <c r="C44" i="10"/>
  <c r="B44" i="10"/>
  <c r="E44" i="10"/>
  <c r="D44" i="10"/>
  <c r="F43" i="10"/>
  <c r="C43" i="10"/>
  <c r="B43" i="10"/>
  <c r="E43" i="10"/>
  <c r="D43" i="10"/>
  <c r="F42" i="10"/>
  <c r="C42" i="10"/>
  <c r="B42" i="10"/>
  <c r="E42" i="10"/>
  <c r="D42" i="10"/>
  <c r="F61" i="10"/>
  <c r="C61" i="10"/>
  <c r="B61" i="10"/>
  <c r="E61" i="10"/>
  <c r="D61" i="10"/>
  <c r="F60" i="10"/>
  <c r="C60" i="10"/>
  <c r="B60" i="10"/>
  <c r="E60" i="10"/>
  <c r="D60" i="10"/>
  <c r="B40" i="10"/>
  <c r="D40" i="10"/>
  <c r="B39" i="10"/>
  <c r="B38" i="10"/>
  <c r="B37" i="10"/>
  <c r="F36" i="10"/>
  <c r="C36" i="10"/>
  <c r="B36" i="10"/>
  <c r="E36" i="10"/>
  <c r="D36" i="10"/>
  <c r="F35" i="10"/>
  <c r="C35" i="10"/>
  <c r="B35" i="10"/>
  <c r="E35" i="10"/>
  <c r="D35" i="10"/>
  <c r="F34" i="10"/>
  <c r="C34" i="10"/>
  <c r="B34" i="10"/>
  <c r="E34" i="10"/>
  <c r="D34" i="10"/>
  <c r="F33" i="10"/>
  <c r="C33" i="10"/>
  <c r="B33" i="10"/>
  <c r="E33" i="10"/>
  <c r="D33" i="10"/>
  <c r="F32" i="10"/>
  <c r="C32" i="10"/>
  <c r="B32" i="10"/>
  <c r="E32" i="10"/>
  <c r="D32" i="10"/>
  <c r="F31" i="10"/>
  <c r="C31" i="10"/>
  <c r="B31" i="10"/>
  <c r="E31" i="10"/>
  <c r="D31" i="10"/>
  <c r="F30" i="10"/>
  <c r="C30" i="10"/>
  <c r="B30" i="10"/>
  <c r="E30" i="10"/>
  <c r="D30" i="10"/>
  <c r="F27" i="10"/>
  <c r="C27" i="10"/>
  <c r="B27" i="10"/>
  <c r="E27" i="10"/>
  <c r="D27" i="10"/>
  <c r="F26" i="10"/>
  <c r="C26" i="10"/>
  <c r="B26" i="10"/>
  <c r="E26" i="10"/>
  <c r="D26" i="10"/>
  <c r="F25" i="10"/>
  <c r="C25" i="10"/>
  <c r="B25" i="10"/>
  <c r="E25" i="10"/>
  <c r="D25" i="10"/>
  <c r="F24" i="10"/>
  <c r="C24" i="10"/>
  <c r="B24" i="10"/>
  <c r="E24" i="10"/>
  <c r="D24" i="10"/>
  <c r="F23" i="10"/>
  <c r="C23" i="10"/>
  <c r="B23" i="10"/>
  <c r="E23" i="10"/>
  <c r="D23" i="10"/>
  <c r="F16" i="10"/>
  <c r="C16" i="10"/>
  <c r="B16" i="10"/>
  <c r="E16" i="10"/>
  <c r="D16" i="10"/>
  <c r="F15" i="10"/>
  <c r="C15" i="10"/>
  <c r="B15" i="10"/>
  <c r="E15" i="10"/>
  <c r="D15" i="10"/>
  <c r="F14" i="10"/>
  <c r="C14" i="10"/>
  <c r="B14" i="10"/>
  <c r="E14" i="10"/>
  <c r="D14" i="10"/>
  <c r="F13" i="10"/>
  <c r="C13" i="10"/>
  <c r="B13" i="10"/>
  <c r="E13" i="10"/>
  <c r="D13" i="10"/>
  <c r="F12" i="10"/>
  <c r="C12" i="10"/>
  <c r="B12" i="10"/>
  <c r="E12" i="10"/>
  <c r="D12" i="10"/>
  <c r="F11" i="10"/>
  <c r="C11" i="10"/>
  <c r="B11" i="10"/>
  <c r="E11" i="10"/>
  <c r="D11" i="10"/>
  <c r="F10" i="10"/>
  <c r="C10" i="10"/>
  <c r="B10" i="10"/>
  <c r="E10" i="10"/>
  <c r="D10" i="10"/>
  <c r="F8" i="10"/>
  <c r="C8" i="10"/>
  <c r="B8" i="10"/>
  <c r="E8" i="10"/>
  <c r="D8" i="10"/>
  <c r="F7" i="10"/>
  <c r="C7" i="10"/>
  <c r="B7" i="10"/>
  <c r="E7" i="10"/>
  <c r="D7" i="10"/>
  <c r="F6" i="10"/>
  <c r="C6" i="10"/>
  <c r="B6" i="10"/>
  <c r="E6" i="10"/>
  <c r="D6" i="10"/>
  <c r="F59" i="10"/>
  <c r="C59" i="10"/>
  <c r="B59" i="10"/>
  <c r="E59" i="10"/>
  <c r="D59" i="10"/>
  <c r="F58" i="10"/>
  <c r="C58" i="10"/>
  <c r="B58" i="10"/>
  <c r="E58" i="10"/>
  <c r="D58" i="10"/>
  <c r="F57" i="10"/>
  <c r="C57" i="10"/>
  <c r="B57" i="10"/>
  <c r="E57" i="10"/>
  <c r="D57" i="10"/>
  <c r="F56" i="10"/>
  <c r="C56" i="10"/>
  <c r="B56" i="10"/>
  <c r="E56" i="10"/>
  <c r="D56" i="10"/>
  <c r="F55" i="10"/>
  <c r="C55" i="10"/>
  <c r="B55" i="10"/>
  <c r="E55" i="10"/>
  <c r="D55" i="10"/>
  <c r="F54" i="10"/>
  <c r="C54" i="10"/>
  <c r="B54" i="10"/>
  <c r="E54" i="10"/>
  <c r="D54" i="10"/>
  <c r="F53" i="10"/>
  <c r="C53" i="10"/>
  <c r="B53" i="10"/>
  <c r="E53" i="10"/>
  <c r="D53" i="10"/>
  <c r="F52" i="10"/>
  <c r="C52" i="10"/>
  <c r="B52" i="10"/>
  <c r="E52" i="10"/>
  <c r="D52" i="10"/>
  <c r="F51" i="10"/>
  <c r="C51" i="10"/>
  <c r="B51" i="10"/>
  <c r="E51" i="10"/>
  <c r="D51" i="10"/>
  <c r="F50" i="10"/>
  <c r="C50" i="10"/>
  <c r="B50" i="10"/>
  <c r="E50" i="10"/>
  <c r="D50" i="10"/>
  <c r="F49" i="10"/>
  <c r="C49" i="10"/>
  <c r="B49" i="10"/>
  <c r="E49" i="10"/>
  <c r="D49" i="10"/>
</calcChain>
</file>

<file path=xl/sharedStrings.xml><?xml version="1.0" encoding="utf-8"?>
<sst xmlns="http://schemas.openxmlformats.org/spreadsheetml/2006/main" count="5777" uniqueCount="986">
  <si>
    <t>Judge</t>
  </si>
  <si>
    <t>N</t>
  </si>
  <si>
    <t>Grant Rate</t>
  </si>
  <si>
    <t>Judge 2</t>
  </si>
  <si>
    <t>Judge 3</t>
  </si>
  <si>
    <t>Judge 4</t>
  </si>
  <si>
    <t>Judge 5</t>
  </si>
  <si>
    <t>Judge 6</t>
  </si>
  <si>
    <t>Mean</t>
  </si>
  <si>
    <t>p</t>
  </si>
  <si>
    <t/>
  </si>
  <si>
    <t>0.013</t>
  </si>
  <si>
    <t>0.082</t>
  </si>
  <si>
    <t>0.397</t>
  </si>
  <si>
    <t>0.509</t>
  </si>
  <si>
    <t>0.015</t>
  </si>
  <si>
    <t>0.053</t>
  </si>
  <si>
    <t>0.096</t>
  </si>
  <si>
    <t>0.221</t>
  </si>
  <si>
    <t>0.241</t>
  </si>
  <si>
    <t>0.362</t>
  </si>
  <si>
    <t>0.131</t>
  </si>
  <si>
    <t>0.063</t>
  </si>
  <si>
    <t>mean</t>
  </si>
  <si>
    <t>VARIABLES</t>
  </si>
  <si>
    <t>(2)</t>
  </si>
  <si>
    <t>(1)</t>
  </si>
  <si>
    <t>Hearing Order</t>
  </si>
  <si>
    <t>Seven-Day Order</t>
  </si>
  <si>
    <t>Fourteen-Day Order</t>
  </si>
  <si>
    <t>Order Denied</t>
  </si>
  <si>
    <t>*** p&lt;0.01, ** p&lt;0.05, * p&lt;0.1</t>
  </si>
  <si>
    <t>Robust standard errors in parentheses</t>
  </si>
  <si>
    <t>0.134</t>
  </si>
  <si>
    <t>0.113</t>
  </si>
  <si>
    <t>0.031</t>
  </si>
  <si>
    <t>R-squared</t>
  </si>
  <si>
    <t>1,243</t>
  </si>
  <si>
    <t>Observations</t>
  </si>
  <si>
    <t>(0.112)</t>
  </si>
  <si>
    <t>(0.109)</t>
  </si>
  <si>
    <t>(0.110)</t>
  </si>
  <si>
    <t>(0.106)</t>
  </si>
  <si>
    <t>(0.077)</t>
  </si>
  <si>
    <t>Constant</t>
  </si>
  <si>
    <t>(0.081)</t>
  </si>
  <si>
    <t>(0.064)</t>
  </si>
  <si>
    <t>(0.041)</t>
  </si>
  <si>
    <t>(0.040)</t>
  </si>
  <si>
    <t>(0.037)</t>
  </si>
  <si>
    <t>-0.104***</t>
  </si>
  <si>
    <t>(0.055)</t>
  </si>
  <si>
    <t>(0.056)</t>
  </si>
  <si>
    <t>0.068</t>
  </si>
  <si>
    <t>0.075</t>
  </si>
  <si>
    <t>0.210***</t>
  </si>
  <si>
    <t>0.058</t>
  </si>
  <si>
    <t>0.057</t>
  </si>
  <si>
    <t>(0.028)</t>
  </si>
  <si>
    <t>(0.048)</t>
  </si>
  <si>
    <t>(0.049)</t>
  </si>
  <si>
    <t>0.144***</t>
  </si>
  <si>
    <t>(0.043)</t>
  </si>
  <si>
    <t>0.005</t>
  </si>
  <si>
    <t>-0.005</t>
  </si>
  <si>
    <t>0.046</t>
  </si>
  <si>
    <t>(0.032)</t>
  </si>
  <si>
    <t>(0.033)</t>
  </si>
  <si>
    <t>(0.034)</t>
  </si>
  <si>
    <t>0.004</t>
  </si>
  <si>
    <t>0.017</t>
  </si>
  <si>
    <t>0.023</t>
  </si>
  <si>
    <t>(0.044)</t>
  </si>
  <si>
    <t>(0.045)</t>
  </si>
  <si>
    <t>-0.047</t>
  </si>
  <si>
    <t>-0.048</t>
  </si>
  <si>
    <t>-0.039</t>
  </si>
  <si>
    <t>-0.041</t>
  </si>
  <si>
    <t>-0.038</t>
  </si>
  <si>
    <t>-0.028</t>
  </si>
  <si>
    <t>(0.039)</t>
  </si>
  <si>
    <t>(0.030)</t>
  </si>
  <si>
    <t>-0.016</t>
  </si>
  <si>
    <t>-0.012</t>
  </si>
  <si>
    <t>0.009</t>
  </si>
  <si>
    <t>(0.036)</t>
  </si>
  <si>
    <t>-0.009</t>
  </si>
  <si>
    <t>-0.020</t>
  </si>
  <si>
    <t>(0.031)</t>
  </si>
  <si>
    <t>-0.044</t>
  </si>
  <si>
    <t>-0.045</t>
  </si>
  <si>
    <t>(0.047)</t>
  </si>
  <si>
    <t>0.028</t>
  </si>
  <si>
    <t>0.010</t>
  </si>
  <si>
    <t>0.082**</t>
  </si>
  <si>
    <t>0.092**</t>
  </si>
  <si>
    <t>(0.121)</t>
  </si>
  <si>
    <t>(0.115)</t>
  </si>
  <si>
    <t>(0.113)</t>
  </si>
  <si>
    <t>0.109</t>
  </si>
  <si>
    <t>0.124</t>
  </si>
  <si>
    <t>(0.083)</t>
  </si>
  <si>
    <t>(0.085)</t>
  </si>
  <si>
    <t>(0.089)</t>
  </si>
  <si>
    <t>0.083</t>
  </si>
  <si>
    <t>0.079</t>
  </si>
  <si>
    <t>0.065</t>
  </si>
  <si>
    <t>(0.075)</t>
  </si>
  <si>
    <t>(0.076)</t>
  </si>
  <si>
    <t>(0.079)</t>
  </si>
  <si>
    <t>0.055</t>
  </si>
  <si>
    <t>0.054</t>
  </si>
  <si>
    <t>0.070</t>
  </si>
  <si>
    <t>0.059</t>
  </si>
  <si>
    <t>(0.062)</t>
  </si>
  <si>
    <t>(0.063)</t>
  </si>
  <si>
    <t>-0.035</t>
  </si>
  <si>
    <t>-0.037</t>
  </si>
  <si>
    <t>-0.032</t>
  </si>
  <si>
    <t>-0.017</t>
  </si>
  <si>
    <t>(0.072)</t>
  </si>
  <si>
    <t>(0.073)</t>
  </si>
  <si>
    <t>(0.082)</t>
  </si>
  <si>
    <t>0.035</t>
  </si>
  <si>
    <t>-0.015</t>
  </si>
  <si>
    <t>0.006</t>
  </si>
  <si>
    <t>-0.013</t>
  </si>
  <si>
    <t>-0.029</t>
  </si>
  <si>
    <t>-0.031</t>
  </si>
  <si>
    <t>(0.035)</t>
  </si>
  <si>
    <t>-0.024</t>
  </si>
  <si>
    <t>-0.011</t>
  </si>
  <si>
    <t>(0.078)</t>
  </si>
  <si>
    <t>(0.080)</t>
  </si>
  <si>
    <t>(0.065)</t>
  </si>
  <si>
    <t>(0.066)</t>
  </si>
  <si>
    <t>(0.068)</t>
  </si>
  <si>
    <t>0.227***</t>
  </si>
  <si>
    <t>(0.038)</t>
  </si>
  <si>
    <t>0.317***</t>
  </si>
  <si>
    <t>(0.000)</t>
  </si>
  <si>
    <t>-0.000*</t>
  </si>
  <si>
    <t>-0.000</t>
  </si>
  <si>
    <t>(0.004)</t>
  </si>
  <si>
    <t>(0.054)</t>
  </si>
  <si>
    <t>(0.050)</t>
  </si>
  <si>
    <t>0.250***</t>
  </si>
  <si>
    <t>(0.051)</t>
  </si>
  <si>
    <t>0.014</t>
  </si>
  <si>
    <t>-0.001</t>
  </si>
  <si>
    <t>-0.022</t>
  </si>
  <si>
    <t>(0.060)</t>
  </si>
  <si>
    <t>(0.061)</t>
  </si>
  <si>
    <t>0.019</t>
  </si>
  <si>
    <t>-0.004</t>
  </si>
  <si>
    <t>Add Judges</t>
  </si>
  <si>
    <t>Add Factors</t>
  </si>
  <si>
    <t>Add Application</t>
  </si>
  <si>
    <t>Add Demographics</t>
  </si>
  <si>
    <t>Treatments</t>
  </si>
  <si>
    <t>(5)</t>
  </si>
  <si>
    <t>(4)</t>
  </si>
  <si>
    <t>(3)</t>
  </si>
  <si>
    <t>0.071</t>
  </si>
  <si>
    <t>0.061</t>
  </si>
  <si>
    <t>0.048</t>
  </si>
  <si>
    <t>0.032</t>
  </si>
  <si>
    <t>1,217</t>
  </si>
  <si>
    <t>0.041</t>
  </si>
  <si>
    <t>0.045</t>
  </si>
  <si>
    <t>-0.040</t>
  </si>
  <si>
    <t>0.066</t>
  </si>
  <si>
    <t>-0.018</t>
  </si>
  <si>
    <t>-0.051</t>
  </si>
  <si>
    <t>0.047</t>
  </si>
  <si>
    <t>0.050</t>
  </si>
  <si>
    <t>0.002</t>
  </si>
  <si>
    <t>-0.002</t>
  </si>
  <si>
    <t>0.039</t>
  </si>
  <si>
    <t>0.038</t>
  </si>
  <si>
    <t>0.036</t>
  </si>
  <si>
    <t>(0.046)</t>
  </si>
  <si>
    <t>0.094**</t>
  </si>
  <si>
    <t>-0.059</t>
  </si>
  <si>
    <t>-0.057</t>
  </si>
  <si>
    <t>0.034</t>
  </si>
  <si>
    <t>0.012</t>
  </si>
  <si>
    <t>0.044</t>
  </si>
  <si>
    <t>-0.080</t>
  </si>
  <si>
    <t>-0.079</t>
  </si>
  <si>
    <t>-0.006</t>
  </si>
  <si>
    <t>(0.114)</t>
  </si>
  <si>
    <t>0.027</t>
  </si>
  <si>
    <t>(0.084)</t>
  </si>
  <si>
    <t>0.073</t>
  </si>
  <si>
    <t>0.081</t>
  </si>
  <si>
    <t>0.049</t>
  </si>
  <si>
    <t>0.040</t>
  </si>
  <si>
    <t>-0.021</t>
  </si>
  <si>
    <t>-0.023</t>
  </si>
  <si>
    <t>(0.071)</t>
  </si>
  <si>
    <t>(0.042)</t>
  </si>
  <si>
    <t>-0.056</t>
  </si>
  <si>
    <t>-0.064</t>
  </si>
  <si>
    <t>0.000</t>
  </si>
  <si>
    <t>-0.003</t>
  </si>
  <si>
    <t>0.211***</t>
  </si>
  <si>
    <t>0.222***</t>
  </si>
  <si>
    <t>(0.053)</t>
  </si>
  <si>
    <t>(0.052)</t>
  </si>
  <si>
    <t>0.022</t>
  </si>
  <si>
    <t>0.016</t>
  </si>
  <si>
    <t>(0.069)</t>
  </si>
  <si>
    <t>0.092</t>
  </si>
  <si>
    <t>0.084</t>
  </si>
  <si>
    <t>0.080</t>
  </si>
  <si>
    <t>0.057*</t>
  </si>
  <si>
    <t>0.343***</t>
  </si>
  <si>
    <t>(0.074)</t>
  </si>
  <si>
    <t>-0.014</t>
  </si>
  <si>
    <t>0.122</t>
  </si>
  <si>
    <t>0.030</t>
  </si>
  <si>
    <t>-0.019</t>
  </si>
  <si>
    <t>0.021</t>
  </si>
  <si>
    <t>(0.029)</t>
  </si>
  <si>
    <t>(0.059)</t>
  </si>
  <si>
    <t>(0.058)</t>
  </si>
  <si>
    <t>0.069**</t>
  </si>
  <si>
    <t>0.068**</t>
  </si>
  <si>
    <t>0.119***</t>
  </si>
  <si>
    <t>-0.036</t>
  </si>
  <si>
    <t>0.042</t>
  </si>
  <si>
    <t>0.051</t>
  </si>
  <si>
    <t>-0.175</t>
  </si>
  <si>
    <t>-0.169</t>
  </si>
  <si>
    <t>0.020</t>
  </si>
  <si>
    <t>0.033</t>
  </si>
  <si>
    <t>(0.070)</t>
  </si>
  <si>
    <t>-0.102**</t>
  </si>
  <si>
    <t>-0.139***</t>
  </si>
  <si>
    <t>0.026</t>
  </si>
  <si>
    <t>(0.067)</t>
  </si>
  <si>
    <t>0.000*</t>
  </si>
  <si>
    <t>-0.007*</t>
  </si>
  <si>
    <t>0.192***</t>
  </si>
  <si>
    <t>0.198***</t>
  </si>
  <si>
    <t>0.141</t>
  </si>
  <si>
    <t>0.037</t>
  </si>
  <si>
    <t>0.285***</t>
  </si>
  <si>
    <t>0.281***</t>
  </si>
  <si>
    <t>0.007</t>
  </si>
  <si>
    <t>0.011</t>
  </si>
  <si>
    <t>0.024</t>
  </si>
  <si>
    <t>-0.053</t>
  </si>
  <si>
    <t>(0.118)</t>
  </si>
  <si>
    <t>(0.122)</t>
  </si>
  <si>
    <t>0.123</t>
  </si>
  <si>
    <t>(0.086)</t>
  </si>
  <si>
    <t>0.102</t>
  </si>
  <si>
    <t>-0.007</t>
  </si>
  <si>
    <t>-0.008</t>
  </si>
  <si>
    <t>4.000</t>
  </si>
  <si>
    <t>0.838</t>
  </si>
  <si>
    <t>0.944</t>
  </si>
  <si>
    <t>1.000</t>
  </si>
  <si>
    <t>0.470</t>
  </si>
  <si>
    <t>0.320</t>
  </si>
  <si>
    <t>0.116</t>
  </si>
  <si>
    <t>0.001</t>
  </si>
  <si>
    <t>0.003</t>
  </si>
  <si>
    <t>0.209</t>
  </si>
  <si>
    <t>0.231</t>
  </si>
  <si>
    <t>0.056</t>
  </si>
  <si>
    <t>0.381</t>
  </si>
  <si>
    <t>0.176</t>
  </si>
  <si>
    <t>0.391</t>
  </si>
  <si>
    <t>0.188</t>
  </si>
  <si>
    <t>0.419</t>
  </si>
  <si>
    <t>0.227</t>
  </si>
  <si>
    <t>0.459</t>
  </si>
  <si>
    <t>0.301</t>
  </si>
  <si>
    <t>91.175</t>
  </si>
  <si>
    <t>0.154</t>
  </si>
  <si>
    <t>0.228</t>
  </si>
  <si>
    <t>0.295</t>
  </si>
  <si>
    <t>0.421</t>
  </si>
  <si>
    <t>0.230</t>
  </si>
  <si>
    <t>0.220</t>
  </si>
  <si>
    <t>0.431</t>
  </si>
  <si>
    <t>0.246</t>
  </si>
  <si>
    <t>0.484</t>
  </si>
  <si>
    <t>0.376</t>
  </si>
  <si>
    <t>0.341</t>
  </si>
  <si>
    <t>0.402</t>
  </si>
  <si>
    <t>0.202</t>
  </si>
  <si>
    <t>0.328</t>
  </si>
  <si>
    <t>0.441</t>
  </si>
  <si>
    <t>0.736</t>
  </si>
  <si>
    <t>0.483</t>
  </si>
  <si>
    <t>0.631</t>
  </si>
  <si>
    <t>0.492</t>
  </si>
  <si>
    <t>0.591</t>
  </si>
  <si>
    <t>0.111</t>
  </si>
  <si>
    <t>0.274</t>
  </si>
  <si>
    <t>0.489</t>
  </si>
  <si>
    <t>0.500</t>
  </si>
  <si>
    <t>0.224</t>
  </si>
  <si>
    <t>0.294</t>
  </si>
  <si>
    <t>0.415</t>
  </si>
  <si>
    <t>0.428</t>
  </si>
  <si>
    <t>0.481</t>
  </si>
  <si>
    <t>0.338</t>
  </si>
  <si>
    <t>0.243</t>
  </si>
  <si>
    <t>0.229</t>
  </si>
  <si>
    <t>0.326</t>
  </si>
  <si>
    <t>0.121</t>
  </si>
  <si>
    <t>0.367</t>
  </si>
  <si>
    <t>0.160</t>
  </si>
  <si>
    <t>0.499</t>
  </si>
  <si>
    <t>0.529</t>
  </si>
  <si>
    <t>0.270</t>
  </si>
  <si>
    <t>0.442</t>
  </si>
  <si>
    <t>0.265</t>
  </si>
  <si>
    <t>0.418</t>
  </si>
  <si>
    <t>0.225</t>
  </si>
  <si>
    <t>0.493</t>
  </si>
  <si>
    <t>0.416</t>
  </si>
  <si>
    <t>0.195</t>
  </si>
  <si>
    <t>0.460</t>
  </si>
  <si>
    <t>0.303</t>
  </si>
  <si>
    <t>max</t>
  </si>
  <si>
    <t>min</t>
  </si>
  <si>
    <t>sd</t>
  </si>
  <si>
    <t>In-Hand</t>
  </si>
  <si>
    <t>Abode</t>
  </si>
  <si>
    <t>No Service</t>
  </si>
  <si>
    <t>Not Picked Up</t>
  </si>
  <si>
    <t>Unable to Serve</t>
  </si>
  <si>
    <t>Misc. Served</t>
  </si>
  <si>
    <t>Served to Others</t>
  </si>
  <si>
    <t>767</t>
  </si>
  <si>
    <t>(0.150)</t>
  </si>
  <si>
    <t>(0.104)</t>
  </si>
  <si>
    <t>(0.105)</t>
  </si>
  <si>
    <t>(0.097)</t>
  </si>
  <si>
    <t>-0.061</t>
  </si>
  <si>
    <t>-0.050</t>
  </si>
  <si>
    <t>0.074*</t>
  </si>
  <si>
    <t>-0.060</t>
  </si>
  <si>
    <t>-0.030</t>
  </si>
  <si>
    <t>(0.108)</t>
  </si>
  <si>
    <t>-0.034</t>
  </si>
  <si>
    <t>(0.096)</t>
  </si>
  <si>
    <t>0.052</t>
  </si>
  <si>
    <t>(0.107)</t>
  </si>
  <si>
    <t>-0.147***</t>
  </si>
  <si>
    <t>0.064</t>
  </si>
  <si>
    <t>-0.010</t>
  </si>
  <si>
    <t>(0.005)</t>
  </si>
  <si>
    <t>(0.057)</t>
  </si>
  <si>
    <t>0.074</t>
  </si>
  <si>
    <t>0.072</t>
  </si>
  <si>
    <t>0.101</t>
  </si>
  <si>
    <t>0.088</t>
  </si>
  <si>
    <t>0.195**</t>
  </si>
  <si>
    <t>0.200***</t>
  </si>
  <si>
    <t>0.205***</t>
  </si>
  <si>
    <t>0.247***</t>
  </si>
  <si>
    <t>0.108</t>
  </si>
  <si>
    <t>(0.027)</t>
  </si>
  <si>
    <t>(0.026)</t>
  </si>
  <si>
    <t>-0.033</t>
  </si>
  <si>
    <t>0.018</t>
  </si>
  <si>
    <t>(0.024)</t>
  </si>
  <si>
    <t>(0.023)</t>
  </si>
  <si>
    <t>(0.019)</t>
  </si>
  <si>
    <t>(0.020)</t>
  </si>
  <si>
    <t>-0.026</t>
  </si>
  <si>
    <t>-0.025</t>
  </si>
  <si>
    <t>(0.021)</t>
  </si>
  <si>
    <t>-0.054*</t>
  </si>
  <si>
    <t>(0.025)</t>
  </si>
  <si>
    <t>(0.002)</t>
  </si>
  <si>
    <t>0.004**</t>
  </si>
  <si>
    <t>(0.022)</t>
  </si>
  <si>
    <t>(0.017)</t>
  </si>
  <si>
    <t>-0.081***</t>
  </si>
  <si>
    <t>-0.092***</t>
  </si>
  <si>
    <t>-0.052</t>
  </si>
  <si>
    <t>-0.050**</t>
  </si>
  <si>
    <t>729</t>
  </si>
  <si>
    <t>771</t>
  </si>
  <si>
    <t>(0.100)</t>
  </si>
  <si>
    <t>-0.090</t>
  </si>
  <si>
    <t>-0.091</t>
  </si>
  <si>
    <t>0.069</t>
  </si>
  <si>
    <t>0.078</t>
  </si>
  <si>
    <t>-0.067</t>
  </si>
  <si>
    <t>(0.144)</t>
  </si>
  <si>
    <t>(0.143)</t>
  </si>
  <si>
    <t>0.196</t>
  </si>
  <si>
    <t>(0.103)</t>
  </si>
  <si>
    <t>(0.101)</t>
  </si>
  <si>
    <t>0.110</t>
  </si>
  <si>
    <t>-0.074</t>
  </si>
  <si>
    <t>-0.117</t>
  </si>
  <si>
    <t>(0.098)</t>
  </si>
  <si>
    <t>(0.092)</t>
  </si>
  <si>
    <t>(0.006)</t>
  </si>
  <si>
    <t>0.292***</t>
  </si>
  <si>
    <t>(0.093)</t>
  </si>
  <si>
    <t>-0.083**</t>
  </si>
  <si>
    <t>(0.099)</t>
  </si>
  <si>
    <t>(0.136)</t>
  </si>
  <si>
    <t>-0.049</t>
  </si>
  <si>
    <t>(0.120)</t>
  </si>
  <si>
    <t>0.091</t>
  </si>
  <si>
    <t>0.238</t>
  </si>
  <si>
    <t>(0.102)</t>
  </si>
  <si>
    <t>(0.137)</t>
  </si>
  <si>
    <t>(0.147)</t>
  </si>
  <si>
    <t>0.107</t>
  </si>
  <si>
    <t>-0.175*</t>
  </si>
  <si>
    <t>0.129</t>
  </si>
  <si>
    <t>-0.042</t>
  </si>
  <si>
    <t>0.029</t>
  </si>
  <si>
    <t>(0.087)</t>
  </si>
  <si>
    <t>-0.245***</t>
  </si>
  <si>
    <t>0.025</t>
  </si>
  <si>
    <t>0.043</t>
  </si>
  <si>
    <t>0.197***</t>
  </si>
  <si>
    <t>0.008</t>
  </si>
  <si>
    <t>0.253***</t>
  </si>
  <si>
    <t>Served</t>
  </si>
  <si>
    <t>Granted</t>
  </si>
  <si>
    <t>Other Judges</t>
  </si>
  <si>
    <t>Linear probability models are run where the outcome is 1 if either a seven- or fourteen-day ex parte order is granted, and 0 if a hearing order only is ordered or the application is denied. Standard errors (in parentheses) are clustered by the applicant's birthdate-sex-race to account for multiple applications by the same applicant.</t>
  </si>
  <si>
    <t>Linear probability models are run where the outcome is 1 if the ex parte or hearing order was served on the respondent in any manner excluding in-hand ( abode, served on others, or other misc. service), and 0 if the order is not picked up, not served, or reported unable to serve. Standard errors (in parentheses) are clustered by the applicant's birthdate-sex-race to account for multiple applications by the same applicant.</t>
  </si>
  <si>
    <t>0.140***</t>
  </si>
  <si>
    <t>-0.043</t>
  </si>
  <si>
    <t>0.289***</t>
  </si>
  <si>
    <t>Assisted by Yale</t>
  </si>
  <si>
    <t>Likely Represented by Attorney</t>
  </si>
  <si>
    <t>Respondent Same Sex as Applicant</t>
  </si>
  <si>
    <t>Same Sex * Female Applicant</t>
  </si>
  <si>
    <t>Black Applicant</t>
  </si>
  <si>
    <t>Hispanic Applicant</t>
  </si>
  <si>
    <t>Other Race Applicant</t>
  </si>
  <si>
    <t>Different Race * Black Respondent</t>
  </si>
  <si>
    <t>Different Race * Hispanic Respondent</t>
  </si>
  <si>
    <t>Different Race * Other Race Respondent</t>
  </si>
  <si>
    <t>Respondent Different Race Than Applicant</t>
  </si>
  <si>
    <t>Respondent and applicant reside(d) together</t>
  </si>
  <si>
    <t>Applicant reported previous court orders</t>
  </si>
  <si>
    <t>Applicant reported related family court case</t>
  </si>
  <si>
    <t>Request to protect children</t>
  </si>
  <si>
    <t>Request for temporary custody</t>
  </si>
  <si>
    <t>Request for other orders</t>
  </si>
  <si>
    <t>Applicant reported that respondent has a gun</t>
  </si>
  <si>
    <t>Victim went to the hospital</t>
  </si>
  <si>
    <t>Police were involved</t>
  </si>
  <si>
    <t>Respondent allegedly uses drugs</t>
  </si>
  <si>
    <t>Respondent used a weapon</t>
  </si>
  <si>
    <t>Applicant reported a sexual assault</t>
  </si>
  <si>
    <t>Ex parte order was granted</t>
  </si>
  <si>
    <t xml:space="preserve">Grant rates are collapsed by the number of factors present in each application affidavit (hospital, police, drugs, weapon, and sexual assault). Standard error bars presented. </t>
  </si>
  <si>
    <t>Judge 1</t>
  </si>
  <si>
    <t>Judge 7</t>
  </si>
  <si>
    <t>Judge 8</t>
  </si>
  <si>
    <t>Judge 10</t>
  </si>
  <si>
    <t>Number of affidavit factors</t>
  </si>
  <si>
    <t>Yale Assisted</t>
  </si>
  <si>
    <t>Non-Yale Assisted</t>
  </si>
  <si>
    <t>Applicant age</t>
  </si>
  <si>
    <t>Monday</t>
  </si>
  <si>
    <t>Tuesday</t>
  </si>
  <si>
    <t>Wednesday</t>
  </si>
  <si>
    <t>Thursday</t>
  </si>
  <si>
    <t>Friday</t>
  </si>
  <si>
    <t>In-Hand Service</t>
  </si>
  <si>
    <t>0.542*</t>
  </si>
  <si>
    <t>0.543***</t>
  </si>
  <si>
    <t>0.427**</t>
  </si>
  <si>
    <t>0.296**</t>
  </si>
  <si>
    <t>Day</t>
  </si>
  <si>
    <t>otherjudge</t>
  </si>
  <si>
    <t>judge6</t>
  </si>
  <si>
    <t>judge5</t>
  </si>
  <si>
    <t>-0.100**</t>
  </si>
  <si>
    <t>judge4</t>
  </si>
  <si>
    <t>judge3</t>
  </si>
  <si>
    <t>judge2</t>
  </si>
  <si>
    <t>-0.086***</t>
  </si>
  <si>
    <t>(0.116)</t>
  </si>
  <si>
    <t>(0.159)</t>
  </si>
  <si>
    <t>granted</t>
  </si>
  <si>
    <t>ols</t>
  </si>
  <si>
    <t>1,157</t>
  </si>
  <si>
    <t>0.583***</t>
  </si>
  <si>
    <t>0.403***</t>
  </si>
  <si>
    <t>0.059*</t>
  </si>
  <si>
    <t>-0.106***</t>
  </si>
  <si>
    <t>-0.243***</t>
  </si>
  <si>
    <t>0.060</t>
  </si>
  <si>
    <t>0.049*</t>
  </si>
  <si>
    <t>0.146***</t>
  </si>
  <si>
    <t>0.070**</t>
  </si>
  <si>
    <t>0.073*</t>
  </si>
  <si>
    <t>-0.083***</t>
  </si>
  <si>
    <t>-0.085***</t>
  </si>
  <si>
    <t>0.090</t>
  </si>
  <si>
    <t>-0.116**</t>
  </si>
  <si>
    <t>0.085</t>
  </si>
  <si>
    <t>-0.241***</t>
  </si>
  <si>
    <t>-0.103**</t>
  </si>
  <si>
    <t>-0.144***</t>
  </si>
  <si>
    <t>0.209***</t>
  </si>
  <si>
    <t>0.194***</t>
  </si>
  <si>
    <t>In-Hand Served</t>
  </si>
  <si>
    <t>Figure 1: Selected Summary Statistics</t>
  </si>
  <si>
    <t>Likely Quinnipiac Assisted</t>
  </si>
  <si>
    <t>Figure 2: Histogram of Filings with Various Treatments</t>
  </si>
  <si>
    <t>Figure A6: Ex Parte Relief Grant Regressions With Factor Counts</t>
  </si>
  <si>
    <t>Figure A9: Not Picked Up Regressions</t>
  </si>
  <si>
    <t>0.698***</t>
  </si>
  <si>
    <t>0.453***</t>
  </si>
  <si>
    <t>Figure A4: Cross-Tabulations by Day and Judge</t>
  </si>
  <si>
    <t>Non-parametric model is run where the outcome is 1 if either a seven- or fourteen-day ex parte order is granted, and 0 if a hearing order only is ordered or the application is denied.</t>
  </si>
  <si>
    <t>Other Judge</t>
  </si>
  <si>
    <t>Respondent is applicant's intimate partner</t>
  </si>
  <si>
    <t>Respondent is applicant's non-intimate family member</t>
  </si>
  <si>
    <t>Respondent and applicant are non-intimate non-family</t>
  </si>
  <si>
    <t>Outcomes</t>
  </si>
  <si>
    <t>Pre-Treatment Variables</t>
  </si>
  <si>
    <t>Treatment-Related Variables</t>
  </si>
  <si>
    <t>0.248***</t>
  </si>
  <si>
    <t>0.208***</t>
  </si>
  <si>
    <t>0.233***</t>
  </si>
  <si>
    <t>0.217***</t>
  </si>
  <si>
    <t>0.321***</t>
  </si>
  <si>
    <t>0.288***</t>
  </si>
  <si>
    <t>0.249***</t>
  </si>
  <si>
    <t>-0.481***</t>
  </si>
  <si>
    <t>-0.462***</t>
  </si>
  <si>
    <t>-0.445***</t>
  </si>
  <si>
    <t>-0.027</t>
  </si>
  <si>
    <t>-0.104*</t>
  </si>
  <si>
    <t>-0.104**</t>
  </si>
  <si>
    <t>-0.132***</t>
  </si>
  <si>
    <t>-0.109**</t>
  </si>
  <si>
    <t>-0.127***</t>
  </si>
  <si>
    <t>-0.109***</t>
  </si>
  <si>
    <t>-0.103***</t>
  </si>
  <si>
    <t>0.138***</t>
  </si>
  <si>
    <t>0.147***</t>
  </si>
  <si>
    <t>0.199***</t>
  </si>
  <si>
    <t>-0.105***</t>
  </si>
  <si>
    <t>-0.253***</t>
  </si>
  <si>
    <t>-0.370***</t>
  </si>
  <si>
    <t>0.604***</t>
  </si>
  <si>
    <t>0.379***</t>
  </si>
  <si>
    <t>1,182</t>
  </si>
  <si>
    <t>0.088*</t>
  </si>
  <si>
    <t>0.091*</t>
  </si>
  <si>
    <t>0.283***</t>
  </si>
  <si>
    <t>-0.252***</t>
  </si>
  <si>
    <t>-0.247***</t>
  </si>
  <si>
    <t>-0.105**</t>
  </si>
  <si>
    <t>-0.101**</t>
  </si>
  <si>
    <t>0.105</t>
  </si>
  <si>
    <t>0.581***</t>
  </si>
  <si>
    <t>0.628***</t>
  </si>
  <si>
    <t>0.597***</t>
  </si>
  <si>
    <t>(0.094)</t>
  </si>
  <si>
    <t>1,159</t>
  </si>
  <si>
    <t>0.129***</t>
  </si>
  <si>
    <t>0.115**</t>
  </si>
  <si>
    <t>0.112**</t>
  </si>
  <si>
    <t>0.284***</t>
  </si>
  <si>
    <t>0.220***</t>
  </si>
  <si>
    <t>0.186***</t>
  </si>
  <si>
    <t>-0.137***</t>
  </si>
  <si>
    <t>-0.146***</t>
  </si>
  <si>
    <t>-0.164</t>
  </si>
  <si>
    <t>-0.046</t>
  </si>
  <si>
    <t>-0.077**</t>
  </si>
  <si>
    <t>0.091**</t>
  </si>
  <si>
    <t>0.335***</t>
  </si>
  <si>
    <t>0.410***</t>
  </si>
  <si>
    <t>0.378***</t>
  </si>
  <si>
    <t>0.360***</t>
  </si>
  <si>
    <t>0.093</t>
  </si>
  <si>
    <t>0.115</t>
  </si>
  <si>
    <t>0.100*</t>
  </si>
  <si>
    <t>0.117**</t>
  </si>
  <si>
    <t>0.114**</t>
  </si>
  <si>
    <t>0.141**</t>
  </si>
  <si>
    <t>0.235***</t>
  </si>
  <si>
    <t>-0.152***</t>
  </si>
  <si>
    <t>-0.154***</t>
  </si>
  <si>
    <t>-0.121**</t>
  </si>
  <si>
    <t>-0.115**</t>
  </si>
  <si>
    <t>-0.113**</t>
  </si>
  <si>
    <t>-0.180*</t>
  </si>
  <si>
    <t>-0.160</t>
  </si>
  <si>
    <t>-0.156</t>
  </si>
  <si>
    <t>-0.086</t>
  </si>
  <si>
    <t>-0.085</t>
  </si>
  <si>
    <t>-0.083</t>
  </si>
  <si>
    <t>-0.277*</t>
  </si>
  <si>
    <t>-0.254*</t>
  </si>
  <si>
    <t>-0.251*</t>
  </si>
  <si>
    <t>(0.149)</t>
  </si>
  <si>
    <t>-0.078*</t>
  </si>
  <si>
    <t>0.071*</t>
  </si>
  <si>
    <t>0.069*</t>
  </si>
  <si>
    <t>0.576***</t>
  </si>
  <si>
    <t>0.617***</t>
  </si>
  <si>
    <t>0.553***</t>
  </si>
  <si>
    <t>734</t>
  </si>
  <si>
    <t>733</t>
  </si>
  <si>
    <t>-0.114**</t>
  </si>
  <si>
    <t>-0.096*</t>
  </si>
  <si>
    <t>-0.256***</t>
  </si>
  <si>
    <t>-0.379***</t>
  </si>
  <si>
    <t>0.392***</t>
  </si>
  <si>
    <t>0.208</t>
  </si>
  <si>
    <t>0.080*</t>
  </si>
  <si>
    <t>0.221***</t>
  </si>
  <si>
    <t>-0.244***</t>
  </si>
  <si>
    <t>-0.107**</t>
  </si>
  <si>
    <t>0.083**</t>
  </si>
  <si>
    <t>0.207</t>
  </si>
  <si>
    <t>(0.160)</t>
  </si>
  <si>
    <t>0.205</t>
  </si>
  <si>
    <t>0.547***</t>
  </si>
  <si>
    <t>0.215***</t>
  </si>
  <si>
    <t>-0.145***</t>
  </si>
  <si>
    <t>-0.246***</t>
  </si>
  <si>
    <t>-0.176</t>
  </si>
  <si>
    <t>-0.087***</t>
  </si>
  <si>
    <t>0.096**</t>
  </si>
  <si>
    <t>-0.066*</t>
  </si>
  <si>
    <t>-0.067*</t>
  </si>
  <si>
    <t>0.252*</t>
  </si>
  <si>
    <t>0.319***</t>
  </si>
  <si>
    <t>Grant IV</t>
  </si>
  <si>
    <t>Both IV</t>
  </si>
  <si>
    <t>Yale IV</t>
  </si>
  <si>
    <t>Both IV (no QU)</t>
  </si>
  <si>
    <t>-0.174</t>
  </si>
  <si>
    <t>0.119</t>
  </si>
  <si>
    <t>0.095**</t>
  </si>
  <si>
    <t>0.345***</t>
  </si>
  <si>
    <t>Linear probability models are run where the outcome is 1 if the ex parte or hearing order was served (in any manner), and 0 if not picked up, not served, or reported unable to serve. Standard errors (in parentheses) are clustered by the applicant's birthdate-sex-race to account for multiple applications by the same applicant.</t>
  </si>
  <si>
    <t>Figure 6: Service (of Any Kind) Regressions</t>
  </si>
  <si>
    <t>Figure 5: In-Hand Service Regressions</t>
  </si>
  <si>
    <t>Attorney</t>
  </si>
  <si>
    <t>Figure A8: Instrumental Variables Approach</t>
  </si>
  <si>
    <t>Figure A3: Tests of Balance</t>
  </si>
  <si>
    <t>Figure A2(a): Non-Parametric Regression of Ex Parte Grant Rate over Time</t>
  </si>
  <si>
    <t>Figure A2(b): Non-Parametric Regression of In-Hand Service Rate over Time</t>
  </si>
  <si>
    <t>Figure A7: In-Hand Service vs. Other Service Regressions</t>
  </si>
  <si>
    <t>Figure A10: Service (excluding In-Hand) Regressions</t>
  </si>
  <si>
    <t>Figure 4: Grant Rate by Number of Affidavit Factors</t>
  </si>
  <si>
    <t>Figure 3: Ex Parte Relief Grant Regressions</t>
  </si>
  <si>
    <t>JD-FM-137</t>
  </si>
  <si>
    <t>JD-FM-138</t>
  </si>
  <si>
    <t>Codebook</t>
  </si>
  <si>
    <t>Variable Name</t>
  </si>
  <si>
    <t>Description</t>
  </si>
  <si>
    <t>Previousorders</t>
  </si>
  <si>
    <t>Divorce</t>
  </si>
  <si>
    <t>protectchildren</t>
  </si>
  <si>
    <t>temporarycustody</t>
  </si>
  <si>
    <t>otherorders</t>
  </si>
  <si>
    <t>Victimwenttohospital</t>
  </si>
  <si>
    <t>WerePolicecalled</t>
  </si>
  <si>
    <t>Weretheredrugsinvolved</t>
  </si>
  <si>
    <t>Wasthereaweaponinvolved</t>
  </si>
  <si>
    <t>Wasthereasexualassaultinvol</t>
  </si>
  <si>
    <t>yale</t>
  </si>
  <si>
    <t>likely_qu</t>
  </si>
  <si>
    <t>ihs</t>
  </si>
  <si>
    <t>abode</t>
  </si>
  <si>
    <t>none</t>
  </si>
  <si>
    <t>npu</t>
  </si>
  <si>
    <t>uts</t>
  </si>
  <si>
    <t>misc</t>
  </si>
  <si>
    <t>others</t>
  </si>
  <si>
    <t>grant1</t>
  </si>
  <si>
    <t>grant2</t>
  </si>
  <si>
    <t>grant3</t>
  </si>
  <si>
    <t>grant4</t>
  </si>
  <si>
    <t>served</t>
  </si>
  <si>
    <t>female_applicant</t>
  </si>
  <si>
    <t>female_respondent</t>
  </si>
  <si>
    <t>samesex</t>
  </si>
  <si>
    <t>samexfemale</t>
  </si>
  <si>
    <t>a_race1</t>
  </si>
  <si>
    <t>a_race2</t>
  </si>
  <si>
    <t>a_race3</t>
  </si>
  <si>
    <t>differentrace</t>
  </si>
  <si>
    <t>differentxr_race1</t>
  </si>
  <si>
    <t>differentxr_race2</t>
  </si>
  <si>
    <t>differentxr_race3</t>
  </si>
  <si>
    <t>judge1</t>
  </si>
  <si>
    <t>judge7</t>
  </si>
  <si>
    <t>judge8</t>
  </si>
  <si>
    <t>judge9</t>
  </si>
  <si>
    <t>judge10</t>
  </si>
  <si>
    <t>Reported_firearm</t>
  </si>
  <si>
    <t>reside</t>
  </si>
  <si>
    <t>exclusive_rel2</t>
  </si>
  <si>
    <t>exclusive_rel3</t>
  </si>
  <si>
    <t>residexrel2</t>
  </si>
  <si>
    <t>factors</t>
  </si>
  <si>
    <t>appage</t>
  </si>
  <si>
    <t>Non-intimate partner family member</t>
  </si>
  <si>
    <t>Applicant and respondent reside(d) together</t>
  </si>
  <si>
    <t>Reside together * family member</t>
  </si>
  <si>
    <t>1,244.000</t>
  </si>
  <si>
    <t>1,243.000</t>
  </si>
  <si>
    <t>1,273.000</t>
  </si>
  <si>
    <t>0.571</t>
  </si>
  <si>
    <t>0.495</t>
  </si>
  <si>
    <t>1,246.000</t>
  </si>
  <si>
    <t>1,237.000</t>
  </si>
  <si>
    <t>1,238.000</t>
  </si>
  <si>
    <t>1,232.000</t>
  </si>
  <si>
    <t>1,217.000</t>
  </si>
  <si>
    <t>1,196.000</t>
  </si>
  <si>
    <t>0.625</t>
  </si>
  <si>
    <t>1,240.000</t>
  </si>
  <si>
    <t>0.194</t>
  </si>
  <si>
    <t>0.396</t>
  </si>
  <si>
    <t>0.156</t>
  </si>
  <si>
    <t>0.363</t>
  </si>
  <si>
    <t>1,239.000</t>
  </si>
  <si>
    <t>38.672</t>
  </si>
  <si>
    <t>14.833</t>
  </si>
  <si>
    <t>1.504</t>
  </si>
  <si>
    <t>(6)</t>
  </si>
  <si>
    <t>(7)</t>
  </si>
  <si>
    <t>(8)</t>
  </si>
  <si>
    <t>Treatments (ex parte only)</t>
  </si>
  <si>
    <t>-0.047**</t>
  </si>
  <si>
    <t>-0.048**</t>
  </si>
  <si>
    <t>-0.090***</t>
  </si>
  <si>
    <t>-0.082***</t>
  </si>
  <si>
    <t>-0.079***</t>
  </si>
  <si>
    <t>-0.074***</t>
  </si>
  <si>
    <t>-0.076***</t>
  </si>
  <si>
    <t>(0.016)</t>
  </si>
  <si>
    <t>(0.011)</t>
  </si>
  <si>
    <t>(0.015)</t>
  </si>
  <si>
    <t>(0.018)</t>
  </si>
  <si>
    <t>0.005**</t>
  </si>
  <si>
    <t>(0.003)</t>
  </si>
  <si>
    <t>appage2</t>
  </si>
  <si>
    <t>-0.084*</t>
  </si>
  <si>
    <t>2.day</t>
  </si>
  <si>
    <t>3.day</t>
  </si>
  <si>
    <t>4.day</t>
  </si>
  <si>
    <t>5.day</t>
  </si>
  <si>
    <t>0.098**</t>
  </si>
  <si>
    <t>-0.065</t>
  </si>
  <si>
    <t>-0.131***</t>
  </si>
  <si>
    <t>-0.128***</t>
  </si>
  <si>
    <t>-</t>
  </si>
  <si>
    <t>0.110***</t>
  </si>
  <si>
    <t>0.062</t>
  </si>
  <si>
    <t>0.084***</t>
  </si>
  <si>
    <t>702</t>
  </si>
  <si>
    <t>701</t>
  </si>
  <si>
    <t>day1</t>
  </si>
  <si>
    <t>0.233</t>
  </si>
  <si>
    <t>0.423</t>
  </si>
  <si>
    <t>day2</t>
  </si>
  <si>
    <t>day3</t>
  </si>
  <si>
    <t>0.200</t>
  </si>
  <si>
    <t>0.400</t>
  </si>
  <si>
    <t>day4</t>
  </si>
  <si>
    <t>0.185</t>
  </si>
  <si>
    <t>0.388</t>
  </si>
  <si>
    <t>day5</t>
  </si>
  <si>
    <t>0.187</t>
  </si>
  <si>
    <t>0.390</t>
  </si>
  <si>
    <t>Figure A2(c): Non-Parametric Regression of Grant Rates by Age</t>
  </si>
  <si>
    <t>Figure A10: Logit Versions of Main Models</t>
  </si>
  <si>
    <t>Standard errors in parentheses</t>
  </si>
  <si>
    <t>0.110**</t>
  </si>
  <si>
    <t>0.238***</t>
  </si>
  <si>
    <t>0.203</t>
  </si>
  <si>
    <t>0.269***</t>
  </si>
  <si>
    <t>0.189***</t>
  </si>
  <si>
    <t>-0.405***</t>
  </si>
  <si>
    <t>-0.140***</t>
  </si>
  <si>
    <t>-0.096**</t>
  </si>
  <si>
    <t>-0.161</t>
  </si>
  <si>
    <t>(0.127)</t>
  </si>
  <si>
    <t>-0.112**</t>
  </si>
  <si>
    <t>0.104</t>
  </si>
  <si>
    <t>0.147</t>
  </si>
  <si>
    <t>0.118</t>
  </si>
  <si>
    <t>0.158***</t>
  </si>
  <si>
    <t>0.141***</t>
  </si>
  <si>
    <t>0.067*</t>
  </si>
  <si>
    <t>0.218***</t>
  </si>
  <si>
    <t>-0.110***</t>
  </si>
  <si>
    <t>-0.237***</t>
  </si>
  <si>
    <t>-0.111***</t>
  </si>
  <si>
    <t>-0.382***</t>
  </si>
  <si>
    <t>0.325***</t>
  </si>
  <si>
    <t>-0.490***</t>
  </si>
  <si>
    <t>(0.088)</t>
  </si>
  <si>
    <t>0.254***</t>
  </si>
  <si>
    <t>1,185</t>
  </si>
  <si>
    <t>0.099</t>
  </si>
  <si>
    <t>0.207***</t>
  </si>
  <si>
    <t>0.182***</t>
  </si>
  <si>
    <t>0.277***</t>
  </si>
  <si>
    <t>-0.443***</t>
  </si>
  <si>
    <t>-0.426***</t>
  </si>
  <si>
    <t>0.087</t>
  </si>
  <si>
    <t>-0.101*</t>
  </si>
  <si>
    <t>-0.102*</t>
  </si>
  <si>
    <t>-0.108**</t>
  </si>
  <si>
    <t>-0.112***</t>
  </si>
  <si>
    <t>-0.058</t>
  </si>
  <si>
    <t>factors1</t>
  </si>
  <si>
    <t>0.226***</t>
  </si>
  <si>
    <t>factors2</t>
  </si>
  <si>
    <t>0.280***</t>
  </si>
  <si>
    <t>factors3</t>
  </si>
  <si>
    <t>0.359***</t>
  </si>
  <si>
    <t>0.336***</t>
  </si>
  <si>
    <t>factors4</t>
  </si>
  <si>
    <t>0.347*</t>
  </si>
  <si>
    <t>0.336**</t>
  </si>
  <si>
    <t>(0.187)</t>
  </si>
  <si>
    <t>(0.166)</t>
  </si>
  <si>
    <t>-0.095</t>
  </si>
  <si>
    <t>-0.242***</t>
  </si>
  <si>
    <t>0.256**</t>
  </si>
  <si>
    <t>0.179</t>
  </si>
  <si>
    <t>0.212</t>
  </si>
  <si>
    <t>0.286*</t>
  </si>
  <si>
    <t>The p-value reflects a two-sample test of proportion equality for each outcome for each day of the week (judge) against all other days of the week (judges).  The N reflects the overall applications factoring into  the grant rate on that day (Judge). N is lower for the service outcomes due to some missing data or denied orders with nothing to serve (overall 27 fewer observations).</t>
  </si>
  <si>
    <t>-0.084**</t>
  </si>
  <si>
    <t>-0.068*</t>
  </si>
  <si>
    <t>-0.066</t>
  </si>
  <si>
    <t>0.311***</t>
  </si>
  <si>
    <t>0.304***</t>
  </si>
  <si>
    <t>0.324***</t>
  </si>
  <si>
    <t>-0.128</t>
  </si>
  <si>
    <t>-0.102</t>
  </si>
  <si>
    <t>-0.104</t>
  </si>
  <si>
    <t>-0.119</t>
  </si>
  <si>
    <t>-0.122</t>
  </si>
  <si>
    <t>0.095</t>
  </si>
  <si>
    <t>(0.135)</t>
  </si>
  <si>
    <t>(0.139)</t>
  </si>
  <si>
    <t>-0.110**</t>
  </si>
  <si>
    <t>-0.063</t>
  </si>
  <si>
    <t>-0.087</t>
  </si>
  <si>
    <t>0.371***</t>
  </si>
  <si>
    <t>0.341***</t>
  </si>
  <si>
    <t>0.319**</t>
  </si>
  <si>
    <t>0.303**</t>
  </si>
  <si>
    <t>(0.128)</t>
  </si>
  <si>
    <t>(0.140)</t>
  </si>
  <si>
    <t>727</t>
  </si>
  <si>
    <t>0.192**</t>
  </si>
  <si>
    <t>0.198**</t>
  </si>
  <si>
    <t>0.251***</t>
  </si>
  <si>
    <t>0.223***</t>
  </si>
  <si>
    <t>-0.168</t>
  </si>
  <si>
    <t>-0.170</t>
  </si>
  <si>
    <t>0.112</t>
  </si>
  <si>
    <t>-0.055*</t>
  </si>
  <si>
    <t>-0.088***</t>
  </si>
  <si>
    <t>-0.089***</t>
  </si>
  <si>
    <t>0.060*</t>
  </si>
  <si>
    <t>0.048*</t>
  </si>
  <si>
    <t>0.187***</t>
  </si>
  <si>
    <t>0.579***</t>
  </si>
  <si>
    <t>0.357***</t>
  </si>
  <si>
    <t>IHS</t>
  </si>
  <si>
    <t>0.119*</t>
  </si>
  <si>
    <t>0.177***</t>
  </si>
  <si>
    <t>0.256***</t>
  </si>
  <si>
    <t>0.262***</t>
  </si>
  <si>
    <t>0.211**</t>
  </si>
  <si>
    <t>0.316***</t>
  </si>
  <si>
    <t>-0.533***</t>
  </si>
  <si>
    <t>-0.138***</t>
  </si>
  <si>
    <t>-0.227***</t>
  </si>
  <si>
    <t>-0.091*</t>
  </si>
  <si>
    <t>-0.290***</t>
  </si>
  <si>
    <t>-0.296***</t>
  </si>
  <si>
    <t>(0.090)</t>
  </si>
  <si>
    <t>-0.185**</t>
  </si>
  <si>
    <t>0.270***</t>
  </si>
  <si>
    <t>0.221**</t>
  </si>
  <si>
    <t>0.146</t>
  </si>
  <si>
    <t>0.139</t>
  </si>
  <si>
    <t>(0.163)</t>
  </si>
  <si>
    <t>-0.092</t>
  </si>
  <si>
    <t>-0.096</t>
  </si>
  <si>
    <t>-0.084</t>
  </si>
  <si>
    <t>0.185*</t>
  </si>
  <si>
    <t>0.165</t>
  </si>
  <si>
    <t>-0.080*</t>
  </si>
  <si>
    <t>0.086**</t>
  </si>
  <si>
    <t>0.082*</t>
  </si>
  <si>
    <t>-0.075</t>
  </si>
  <si>
    <t>0.163***</t>
  </si>
  <si>
    <t>0.204***</t>
  </si>
  <si>
    <t>0.068*</t>
  </si>
  <si>
    <t>0.128**</t>
  </si>
  <si>
    <t>-0.183***</t>
  </si>
  <si>
    <t>-0.134</t>
  </si>
  <si>
    <t>-0.510***</t>
  </si>
  <si>
    <t>(0.123)</t>
  </si>
  <si>
    <t>0.232***</t>
  </si>
  <si>
    <t>0.353***</t>
  </si>
  <si>
    <t>0.730***</t>
  </si>
  <si>
    <t>(0.131)</t>
  </si>
  <si>
    <t>(0.132)</t>
  </si>
  <si>
    <t>(0.125)</t>
  </si>
  <si>
    <t>673</t>
  </si>
  <si>
    <t>662</t>
  </si>
  <si>
    <t>0.247</t>
  </si>
  <si>
    <t>0.192</t>
  </si>
  <si>
    <t>The main models from Figures 3, 5, and 6 are repeated, dropping observations associated with Tuesday or Wednesday filings or Judge 5.  Standard errors (in parentheses) are clustered by the applicant's birthdate-sex-race to account for multiple applications by the same applicant.</t>
  </si>
  <si>
    <t>Attorney Assisted</t>
  </si>
  <si>
    <t>Reside x family</t>
  </si>
  <si>
    <t>The p-value reflects a two-sample test of proportion equality or means equality for each variable between observations treated with the Yale TRO office and those not, for the Quinnipiac-treated observations against the Yale-treated observations, and for attorney-treated observations against all other observations (the latter reference values are not reported but generally tend to approximate the overall summary statistics in Figure A1 given that attorney treatment is rare).</t>
  </si>
  <si>
    <t>Female Applicant</t>
  </si>
  <si>
    <t>Non-family non-intimate partner reside together (roommate)</t>
  </si>
  <si>
    <t>Non-parametric model is run where the outcome is 1 if the ex parte or hearing order was served on the respondent in-hand, and 0 if the order is served in another manner (abode, served on others, or other misc. service) or not picked up, not served, or reported unable to serve.</t>
  </si>
  <si>
    <t>Linear probability models are run where the outcome is 1 if the ex parte or hearing order was served on the respondent in-hand, and 0 if the order is served in another manner (abode, served on others, or other misc. service). Observations with no service (not picked up, not served, or reported unable to serve) are dropped. Standard errors (in parentheses) are clustered by the applicant's birthdate-sex-race to account for multiple applications by the same applicant.</t>
  </si>
  <si>
    <t>Likely assisted by Quinnipiac</t>
  </si>
  <si>
    <t>In-hand</t>
  </si>
  <si>
    <t>No service</t>
  </si>
  <si>
    <t>Not picked up</t>
  </si>
  <si>
    <t>Unable to serve</t>
  </si>
  <si>
    <t>Served to others</t>
  </si>
  <si>
    <t>Fourteen-day order</t>
  </si>
  <si>
    <t>Hearing order</t>
  </si>
  <si>
    <t>Seven-day order</t>
  </si>
  <si>
    <t>Order denied</t>
  </si>
  <si>
    <t>Female applicant</t>
  </si>
  <si>
    <t>Female respondent</t>
  </si>
  <si>
    <t>Respondent same sex as applicant</t>
  </si>
  <si>
    <t>Same sex * Female applicant</t>
  </si>
  <si>
    <t>Black applicant</t>
  </si>
  <si>
    <t>Hispanic applicant</t>
  </si>
  <si>
    <t>Other race applicant</t>
  </si>
  <si>
    <t>Respondent different race than applicant</t>
  </si>
  <si>
    <t>Different race * Black respondent</t>
  </si>
  <si>
    <t>Different race * Hispanic respondent</t>
  </si>
  <si>
    <t>Different race * Hispanic applicant</t>
  </si>
  <si>
    <t>Likely represented by attorney</t>
  </si>
  <si>
    <t>Miscellaneous served</t>
  </si>
  <si>
    <t>A limitation is that not all coding was performed after this guide was created. However, we believe that it largely serves to memorialize existing coding practices for any data coded prior to the guide's creation.</t>
  </si>
  <si>
    <t>The below guide was created in February 2019 to help standardize coding by various coders and further explain the methodology behind our data collection.</t>
  </si>
  <si>
    <t>Click to open the embedded document below (the preview does not show all of the relevant information).</t>
  </si>
  <si>
    <t>day2 (2.day)</t>
  </si>
  <si>
    <t>day3 (3.day)</t>
  </si>
  <si>
    <t>day4 (4.day)</t>
  </si>
  <si>
    <t>day5 (5.day)</t>
  </si>
  <si>
    <t>Applicant age squared</t>
  </si>
  <si>
    <t>Combination of Judges 7, 8, 10</t>
  </si>
  <si>
    <t>Unclear which judge</t>
  </si>
  <si>
    <t>Yale IV (no QU)</t>
  </si>
  <si>
    <t>Logit models are run where the granted outcome is 1 if either a seven- or fourteen-day ex parte order is granted, and 0 if a hearing order only is ordered or the application is denied and the served outcome is 1 if the ex parte or hearing order was served on the respondent in-hand, and 0 if the order is served in another manner (abode, served on others, or other misc. service) or not picked up, not served, or reported unable to serve. Marginal effects (dy/dx) are reported. Standard errors (in parentheses) are clustered by the applicant's birthdate-sex-race to account for multiple applications by the same applicant.</t>
  </si>
  <si>
    <t>Linear probability models are run where the outcome is 1 if the ex parte or hearing order was NOT picked up by the applicant,  and 0 if the order is picked up (regardless of eventual service). Colums 5-8 limit the sample to only ex parte orders. Standard errors (in parentheses) are clustered by the applicant's birthdate-sex-race to account for multiple applications by the same applicant.</t>
  </si>
  <si>
    <t>The main models from Figures 3, 5, and 6 are repeated (OLS columns) and compared with models using 2-stage least squares where ex parte grant is instrumented using judges, Yale treatment is instrumented using dates that the Yale office is open, or both.  In two columns labeled "no QU", the likely Quinnipiac treatment variable is excluded from the model for robustness.  Standard errors (in parentheses) are clustered by the applicant's birthdate-sex-race to account for multiple applications by the same applicant.</t>
  </si>
  <si>
    <t>Linear probability models are run where the outcome is 1 if either a seven- or fourteen-day ex parte order is granted, and 0 if a hearing order only is ordered or the application is denied. Standard errors (in parentheses) are clustered by the applicant's birthdate-sex-race to account for multiple applications by the same applicant. This table is identical to F3 except individual factors (e.g. police called) are replaced with dummies that count the total factor numbers.</t>
  </si>
  <si>
    <t>Figure A5: Main Models Excluding Tuesday, Wednesday, and Judge 5 cases</t>
  </si>
  <si>
    <t>Non-parametric model is run where the outcome is 1 if either a seven- or fourteen-day ex parte order is granted, and 0 if a hearing order only is ordered or the application is denied. We believe that the uptick at the end of the sample period can be largely explained by a change in judges assigned to the court.</t>
  </si>
  <si>
    <t>Table A1: Summary Statistics</t>
  </si>
  <si>
    <t>Linear probability models are run where the outcome is 1 if the ex parte or hearing order was served on the respondent in-hand, and 0 if the order was served in another manner (abode, served on others, or other misc. service) or not picked up, not served, or reported unable to serve. Standard errors (in parentheses) are clustered by the applicant's birthdate-sex-race to account for multiple applications by the same applicant.</t>
  </si>
  <si>
    <t xml:space="preserve">Note: This excel file is a Web Appendix that corresponds to Ayres, Costello &amp; Villarreal, 53 Connecticut Law Review (2021). F1 - F6 are the full versions of Figures presented in the Article in truncated form. In addition, this Web Appendix contains Figures A1-A11, Forms used by the CT Judicial Branch, and a Coding Guide, which were all referenced in the Article but are provided in this Web Appendix only. Please refer to the Article for fuller explanations, interpretations, and caveats associated with the results reported here.
A Web Widget illustrating the empirical results of this paper and a public copy of the dataset are available online at https://ianayres.yale.edu/articles-and-other-writing. The public dataset is de-identified (some identifying variables are removed and applicant ages are rounded) and so point estimates and standard errors, etc. may differ slightly if models are run using that dataset compared to the published results which use the original dataset.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</si>
</sst>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9" x14ac:knownFonts="1">
    <font>
      <sz val="12"/>
      <color theme="1"/>
      <name val="Calibri"/>
      <family val="2"/>
      <scheme val="minor"/>
    </font>
    <font>
      <sz val="10"/>
      <name val="Calibri"/>
      <family val="2"/>
    </font>
    <font>
      <b/>
      <sz val="12"/>
      <name val="Calibri"/>
      <family val="2"/>
    </font>
    <font>
      <sz val="10"/>
      <color theme="1"/>
      <name val="Calibri (Body)"/>
    </font>
    <font>
      <b/>
      <sz val="12"/>
      <name val="Calibri"/>
      <family val="2"/>
      <scheme val="minor"/>
    </font>
    <font>
      <sz val="10"/>
      <color theme="1"/>
      <name val="Calibri"/>
      <family val="2"/>
      <scheme val="minor"/>
    </font>
    <font>
      <sz val="10"/>
      <name val="Calibri (Body)"/>
    </font>
    <font>
      <sz val="12"/>
      <color theme="1"/>
      <name val="Calibri (Body)"/>
    </font>
    <font>
      <sz val="12"/>
      <name val="Calibri (Body)"/>
    </font>
  </fonts>
  <fills count="2">
    <fill>
      <patternFill patternType="none"/>
    </fill>
    <fill>
      <patternFill patternType="gray125"/>
    </fill>
  </fills>
  <borders count="14">
    <border>
      <left/>
      <right/>
      <top/>
      <bottom/>
      <diagonal/>
    </border>
    <border>
      <left/>
      <right/>
      <top/>
      <bottom style="thin">
        <color auto="1"/>
      </bottom>
      <diagonal/>
    </border>
    <border>
      <left/>
      <right/>
      <top style="thin">
        <color auto="1"/>
      </top>
      <bottom/>
      <diagonal/>
    </border>
    <border>
      <left/>
      <right/>
      <top/>
      <bottom style="thin">
        <color indexed="64"/>
      </bottom>
      <diagonal/>
    </border>
    <border>
      <left/>
      <right/>
      <top style="thin">
        <color indexed="64"/>
      </top>
      <bottom style="thin">
        <color indexed="64"/>
      </bottom>
      <diagonal/>
    </border>
    <border>
      <left/>
      <right/>
      <top/>
      <bottom style="thin">
        <color auto="1"/>
      </bottom>
      <diagonal/>
    </border>
    <border>
      <left/>
      <right/>
      <top style="thin">
        <color indexed="64"/>
      </top>
      <bottom style="double">
        <color indexed="64"/>
      </bottom>
      <diagonal/>
    </border>
    <border>
      <left/>
      <right/>
      <top/>
      <bottom style="thin">
        <color auto="1"/>
      </bottom>
      <diagonal/>
    </border>
    <border>
      <left/>
      <right/>
      <top/>
      <bottom style="thin">
        <color auto="1"/>
      </bottom>
      <diagonal/>
    </border>
    <border>
      <left/>
      <right/>
      <top style="thin">
        <color auto="1"/>
      </top>
      <bottom/>
      <diagonal/>
    </border>
    <border>
      <left/>
      <right/>
      <top/>
      <bottom style="thin">
        <color auto="1"/>
      </bottom>
      <diagonal/>
    </border>
    <border>
      <left/>
      <right/>
      <top style="thin">
        <color auto="1"/>
      </top>
      <bottom/>
      <diagonal/>
    </border>
    <border>
      <left/>
      <right/>
      <top style="thin">
        <color auto="1"/>
      </top>
      <bottom/>
      <diagonal/>
    </border>
    <border>
      <left/>
      <right/>
      <top/>
      <bottom style="thin">
        <color auto="1"/>
      </bottom>
      <diagonal/>
    </border>
  </borders>
  <cellStyleXfs count="2">
    <xf numFmtId="0" fontId="0" fillId="0" borderId="0"/>
    <xf numFmtId="0" fontId="1" fillId="0" borderId="0"/>
  </cellStyleXfs>
  <cellXfs count="67">
    <xf numFmtId="0" fontId="0" fillId="0" borderId="0" xfId="0"/>
    <xf numFmtId="0" fontId="1" fillId="0" borderId="0" xfId="1"/>
    <xf numFmtId="0" fontId="1" fillId="0" borderId="0" xfId="1" applyAlignment="1">
      <alignment horizontal="center"/>
    </xf>
    <xf numFmtId="0" fontId="1" fillId="0" borderId="2" xfId="1" applyBorder="1"/>
    <xf numFmtId="0" fontId="1" fillId="0" borderId="3" xfId="1" applyBorder="1"/>
    <xf numFmtId="0" fontId="1" fillId="0" borderId="3" xfId="1" applyBorder="1" applyAlignment="1">
      <alignment horizontal="center"/>
    </xf>
    <xf numFmtId="0" fontId="1" fillId="0" borderId="4" xfId="1" applyBorder="1"/>
    <xf numFmtId="0" fontId="1" fillId="0" borderId="4" xfId="1" applyBorder="1" applyAlignment="1">
      <alignment horizontal="center"/>
    </xf>
    <xf numFmtId="0" fontId="1" fillId="0" borderId="0" xfId="1" applyBorder="1"/>
    <xf numFmtId="0" fontId="1" fillId="0" borderId="0" xfId="1" applyBorder="1" applyAlignment="1">
      <alignment horizontal="center"/>
    </xf>
    <xf numFmtId="1" fontId="1" fillId="0" borderId="0" xfId="1" applyNumberFormat="1" applyBorder="1" applyAlignment="1">
      <alignment horizontal="center"/>
    </xf>
    <xf numFmtId="0" fontId="3" fillId="0" borderId="4" xfId="0" applyFont="1" applyBorder="1" applyAlignment="1">
      <alignment horizontal="center"/>
    </xf>
    <xf numFmtId="0" fontId="3" fillId="0" borderId="0" xfId="0" applyFont="1"/>
    <xf numFmtId="0" fontId="3" fillId="0" borderId="0" xfId="0" applyFont="1" applyAlignment="1">
      <alignment horizontal="right"/>
    </xf>
    <xf numFmtId="0" fontId="5" fillId="0" borderId="0" xfId="0" applyFont="1"/>
    <xf numFmtId="164" fontId="5" fillId="0" borderId="0" xfId="0" applyNumberFormat="1" applyFont="1"/>
    <xf numFmtId="0" fontId="3" fillId="0" borderId="3" xfId="0" applyFont="1" applyBorder="1"/>
    <xf numFmtId="0" fontId="3" fillId="0" borderId="6" xfId="0" applyFont="1" applyBorder="1"/>
    <xf numFmtId="0" fontId="1" fillId="0" borderId="0" xfId="1" applyAlignment="1">
      <alignment vertical="top" wrapText="1"/>
    </xf>
    <xf numFmtId="0" fontId="3" fillId="0" borderId="0" xfId="0" applyFont="1" applyBorder="1"/>
    <xf numFmtId="0" fontId="5" fillId="0" borderId="0" xfId="0" applyFont="1" applyBorder="1"/>
    <xf numFmtId="164" fontId="3" fillId="0" borderId="0" xfId="0" applyNumberFormat="1" applyFont="1"/>
    <xf numFmtId="164" fontId="3" fillId="0" borderId="0" xfId="0" applyNumberFormat="1" applyFont="1" applyAlignment="1">
      <alignment horizontal="right"/>
    </xf>
    <xf numFmtId="0" fontId="1" fillId="0" borderId="8" xfId="1" applyBorder="1"/>
    <xf numFmtId="0" fontId="3" fillId="0" borderId="0" xfId="0" applyFont="1" applyBorder="1" applyAlignment="1">
      <alignment horizontal="center"/>
    </xf>
    <xf numFmtId="0" fontId="3" fillId="0" borderId="0" xfId="0" applyFont="1" applyBorder="1" applyAlignment="1">
      <alignment horizontal="right"/>
    </xf>
    <xf numFmtId="0" fontId="3" fillId="0" borderId="0" xfId="0" applyFont="1" applyAlignment="1">
      <alignment wrapText="1"/>
    </xf>
    <xf numFmtId="0" fontId="1" fillId="0" borderId="0" xfId="1" applyFill="1"/>
    <xf numFmtId="0" fontId="5" fillId="0" borderId="4" xfId="0" applyFont="1" applyBorder="1"/>
    <xf numFmtId="164" fontId="5" fillId="0" borderId="4" xfId="0" applyNumberFormat="1" applyFont="1" applyBorder="1"/>
    <xf numFmtId="0" fontId="0" fillId="0" borderId="4" xfId="0" applyBorder="1"/>
    <xf numFmtId="0" fontId="3" fillId="0" borderId="4" xfId="0" applyFont="1" applyBorder="1"/>
    <xf numFmtId="0" fontId="5" fillId="0" borderId="8" xfId="0" applyFont="1" applyBorder="1"/>
    <xf numFmtId="164" fontId="5" fillId="0" borderId="8" xfId="0" applyNumberFormat="1" applyFont="1" applyBorder="1"/>
    <xf numFmtId="0" fontId="6" fillId="0" borderId="9" xfId="1" applyFont="1" applyBorder="1"/>
    <xf numFmtId="0" fontId="6" fillId="0" borderId="9" xfId="1" applyFont="1" applyBorder="1" applyAlignment="1">
      <alignment horizontal="center"/>
    </xf>
    <xf numFmtId="0" fontId="5" fillId="0" borderId="11" xfId="0" applyNumberFormat="1" applyFont="1" applyBorder="1" applyAlignment="1">
      <alignment horizontal="center"/>
    </xf>
    <xf numFmtId="0" fontId="1" fillId="0" borderId="10" xfId="1" applyBorder="1" applyAlignment="1">
      <alignment horizontal="center"/>
    </xf>
    <xf numFmtId="0" fontId="1" fillId="0" borderId="0" xfId="1" applyAlignment="1">
      <alignment horizontal="left" vertical="top" wrapText="1"/>
    </xf>
    <xf numFmtId="0" fontId="0" fillId="0" borderId="12" xfId="0" applyBorder="1"/>
    <xf numFmtId="0" fontId="0" fillId="0" borderId="12" xfId="0" applyBorder="1" applyAlignment="1">
      <alignment horizontal="center"/>
    </xf>
    <xf numFmtId="0" fontId="0" fillId="0" borderId="0" xfId="0" applyAlignment="1">
      <alignment horizontal="center"/>
    </xf>
    <xf numFmtId="0" fontId="0" fillId="0" borderId="13" xfId="0" applyBorder="1"/>
    <xf numFmtId="0" fontId="0" fillId="0" borderId="13" xfId="0" applyBorder="1" applyAlignment="1">
      <alignment horizontal="center"/>
    </xf>
    <xf numFmtId="0" fontId="3" fillId="0" borderId="3" xfId="0" applyFont="1" applyBorder="1" applyAlignment="1">
      <alignment horizontal="right"/>
    </xf>
    <xf numFmtId="0" fontId="6" fillId="0" borderId="11" xfId="1" applyFont="1" applyBorder="1" applyAlignment="1">
      <alignment horizontal="center"/>
    </xf>
    <xf numFmtId="0" fontId="7" fillId="0" borderId="13" xfId="0" applyFont="1" applyBorder="1"/>
    <xf numFmtId="0" fontId="7" fillId="0" borderId="0" xfId="0" applyFont="1"/>
    <xf numFmtId="0" fontId="8" fillId="0" borderId="0" xfId="1" applyFont="1"/>
    <xf numFmtId="0" fontId="8" fillId="0" borderId="0" xfId="1" applyFont="1" applyBorder="1"/>
    <xf numFmtId="0" fontId="0" fillId="0" borderId="0" xfId="0" applyBorder="1"/>
    <xf numFmtId="0" fontId="0" fillId="0" borderId="0" xfId="0" applyBorder="1" applyAlignment="1">
      <alignment horizontal="center"/>
    </xf>
    <xf numFmtId="0" fontId="8" fillId="0" borderId="0" xfId="1" applyFont="1" applyFill="1" applyBorder="1"/>
    <xf numFmtId="0" fontId="0" fillId="0" borderId="0" xfId="0" applyAlignment="1">
      <alignment horizontal="left" wrapText="1"/>
    </xf>
    <xf numFmtId="0" fontId="2" fillId="0" borderId="3" xfId="1" applyFont="1" applyBorder="1" applyAlignment="1">
      <alignment horizontal="center"/>
    </xf>
    <xf numFmtId="0" fontId="2" fillId="0" borderId="5" xfId="1" applyFont="1" applyBorder="1" applyAlignment="1">
      <alignment horizontal="center"/>
    </xf>
    <xf numFmtId="0" fontId="2" fillId="0" borderId="1" xfId="1" applyFont="1" applyBorder="1" applyAlignment="1">
      <alignment horizontal="center"/>
    </xf>
    <xf numFmtId="0" fontId="1" fillId="0" borderId="0" xfId="1" applyAlignment="1">
      <alignment horizontal="left" vertical="top" wrapText="1"/>
    </xf>
    <xf numFmtId="0" fontId="2" fillId="0" borderId="8" xfId="1" applyFont="1" applyBorder="1" applyAlignment="1">
      <alignment horizontal="center"/>
    </xf>
    <xf numFmtId="0" fontId="3" fillId="0" borderId="0" xfId="0" applyFont="1" applyAlignment="1">
      <alignment horizontal="left" wrapText="1"/>
    </xf>
    <xf numFmtId="0" fontId="1" fillId="0" borderId="9" xfId="1" applyBorder="1" applyAlignment="1">
      <alignment horizontal="center"/>
    </xf>
    <xf numFmtId="0" fontId="4" fillId="0" borderId="3" xfId="1" applyFont="1" applyBorder="1" applyAlignment="1">
      <alignment horizontal="center"/>
    </xf>
    <xf numFmtId="0" fontId="2" fillId="0" borderId="13" xfId="1" applyFont="1" applyBorder="1" applyAlignment="1">
      <alignment horizontal="center"/>
    </xf>
    <xf numFmtId="0" fontId="1" fillId="0" borderId="8" xfId="1" applyBorder="1" applyAlignment="1">
      <alignment horizontal="center"/>
    </xf>
    <xf numFmtId="0" fontId="1" fillId="0" borderId="10" xfId="1" applyBorder="1" applyAlignment="1">
      <alignment horizontal="center"/>
    </xf>
    <xf numFmtId="0" fontId="2" fillId="0" borderId="0" xfId="1" applyFont="1" applyAlignment="1">
      <alignment horizontal="center"/>
    </xf>
    <xf numFmtId="0" fontId="2" fillId="0" borderId="7" xfId="1" applyFont="1" applyBorder="1" applyAlignment="1">
      <alignment horizont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177800</xdr:colOff>
      <xdr:row>3</xdr:row>
      <xdr:rowOff>38100</xdr:rowOff>
    </xdr:from>
    <xdr:to>
      <xdr:col>6</xdr:col>
      <xdr:colOff>149225</xdr:colOff>
      <xdr:row>20</xdr:row>
      <xdr:rowOff>165100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47700"/>
          <a:ext cx="4924425" cy="3581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109536</xdr:colOff>
      <xdr:row>2</xdr:row>
      <xdr:rowOff>114300</xdr:rowOff>
    </xdr:from>
    <xdr:to>
      <xdr:col>6</xdr:col>
      <xdr:colOff>63498</xdr:colOff>
      <xdr:row>20</xdr:row>
      <xdr:rowOff>25400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6" y="520700"/>
          <a:ext cx="4906962" cy="3568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2</xdr:row>
      <xdr:rowOff>114300</xdr:rowOff>
    </xdr:from>
    <xdr:to>
      <xdr:col>6</xdr:col>
      <xdr:colOff>100012</xdr:colOff>
      <xdr:row>20</xdr:row>
      <xdr:rowOff>76200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20700"/>
          <a:ext cx="4976812" cy="3619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38101</xdr:colOff>
      <xdr:row>2</xdr:row>
      <xdr:rowOff>88900</xdr:rowOff>
    </xdr:from>
    <xdr:to>
      <xdr:col>6</xdr:col>
      <xdr:colOff>184151</xdr:colOff>
      <xdr:row>20</xdr:row>
      <xdr:rowOff>139700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495300"/>
          <a:ext cx="5099050" cy="370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38101</xdr:colOff>
      <xdr:row>2</xdr:row>
      <xdr:rowOff>88900</xdr:rowOff>
    </xdr:from>
    <xdr:to>
      <xdr:col>6</xdr:col>
      <xdr:colOff>184151</xdr:colOff>
      <xdr:row>20</xdr:row>
      <xdr:rowOff>139700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495300"/>
          <a:ext cx="5099050" cy="370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38100</xdr:colOff>
      <xdr:row>2</xdr:row>
      <xdr:rowOff>0</xdr:rowOff>
    </xdr:from>
    <xdr:to>
      <xdr:col>15</xdr:col>
      <xdr:colOff>812800</xdr:colOff>
      <xdr:row>43</xdr:row>
      <xdr:rowOff>149412</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6642100" y="0"/>
          <a:ext cx="6553200" cy="8480612"/>
        </a:xfrm>
        <a:prstGeom prst="rect">
          <a:avLst/>
        </a:prstGeom>
      </xdr:spPr>
    </xdr:pic>
    <xdr:clientData/>
  </xdr:twoCellAnchor>
  <xdr:twoCellAnchor editAs="oneCell">
    <xdr:from>
      <xdr:col>0</xdr:col>
      <xdr:colOff>0</xdr:colOff>
      <xdr:row>2</xdr:row>
      <xdr:rowOff>0</xdr:rowOff>
    </xdr:from>
    <xdr:to>
      <xdr:col>7</xdr:col>
      <xdr:colOff>812800</xdr:colOff>
      <xdr:row>43</xdr:row>
      <xdr:rowOff>198718</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stretch>
          <a:fillRect/>
        </a:stretch>
      </xdr:blipFill>
      <xdr:spPr>
        <a:xfrm>
          <a:off x="0" y="0"/>
          <a:ext cx="6591300" cy="8529918"/>
        </a:xfrm>
        <a:prstGeom prst="rect">
          <a:avLst/>
        </a:prstGeom>
      </xdr:spPr>
    </xdr:pic>
    <xdr:clientData/>
  </xdr:twoCellAnchor>
  <xdr:twoCellAnchor editAs="oneCell">
    <xdr:from>
      <xdr:col>0</xdr:col>
      <xdr:colOff>0</xdr:colOff>
      <xdr:row>46</xdr:row>
      <xdr:rowOff>25400</xdr:rowOff>
    </xdr:from>
    <xdr:to>
      <xdr:col>7</xdr:col>
      <xdr:colOff>816263</xdr:colOff>
      <xdr:row>88</xdr:row>
      <xdr:rowOff>25400</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stretch>
          <a:fillRect/>
        </a:stretch>
      </xdr:blipFill>
      <xdr:spPr>
        <a:xfrm>
          <a:off x="0" y="8966200"/>
          <a:ext cx="6594763" cy="853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25400</xdr:colOff>
          <xdr:row>4</xdr:row>
          <xdr:rowOff>127000</xdr:rowOff>
        </xdr:from>
        <xdr:to>
          <xdr:col>8</xdr:col>
          <xdr:colOff>127000</xdr:colOff>
          <xdr:row>46</xdr:row>
          <xdr:rowOff>165100</xdr:rowOff>
        </xdr:to>
        <xdr:sp macro="" textlink="">
          <xdr:nvSpPr>
            <xdr:cNvPr id="23554" name="Object 2" hidden="1">
              <a:extLst>
                <a:ext uri="{63B3BB69-23CF-44E3-9099-C40C66FF867C}">
                  <a14:compatExt spid="_x0000_s23554"/>
                </a:ext>
                <a:ext uri="{FF2B5EF4-FFF2-40B4-BE49-F238E27FC236}">
                  <a16:creationId xmlns:a16="http://schemas.microsoft.com/office/drawing/2014/main" id="{00000000-0008-0000-1500-000002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7.xml"/><Relationship Id="rId4" Type="http://schemas.openxmlformats.org/officeDocument/2006/relationships/image" Target="../media/image9.emf"/></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8"/>
  <sheetViews>
    <sheetView tabSelected="1" zoomScale="140" zoomScaleNormal="140" workbookViewId="0">
      <selection activeCell="B12" sqref="B12"/>
    </sheetView>
  </sheetViews>
  <sheetFormatPr baseColWidth="10" defaultColWidth="8.83203125" defaultRowHeight="16" x14ac:dyDescent="0.2"/>
  <cols>
    <col min="1" max="1" width="26" customWidth="1"/>
    <col min="2" max="2" width="53.5" customWidth="1"/>
  </cols>
  <sheetData>
    <row r="1" spans="1:5" x14ac:dyDescent="0.2">
      <c r="A1" s="53" t="s">
        <v>985</v>
      </c>
      <c r="B1" s="53"/>
      <c r="C1" s="53"/>
      <c r="D1" s="53"/>
      <c r="E1" s="53"/>
    </row>
    <row r="2" spans="1:5" x14ac:dyDescent="0.2">
      <c r="A2" s="53"/>
      <c r="B2" s="53"/>
      <c r="C2" s="53"/>
      <c r="D2" s="53"/>
      <c r="E2" s="53"/>
    </row>
    <row r="3" spans="1:5" x14ac:dyDescent="0.2">
      <c r="A3" s="53"/>
      <c r="B3" s="53"/>
      <c r="C3" s="53"/>
      <c r="D3" s="53"/>
      <c r="E3" s="53"/>
    </row>
    <row r="4" spans="1:5" x14ac:dyDescent="0.2">
      <c r="A4" s="53"/>
      <c r="B4" s="53"/>
      <c r="C4" s="53"/>
      <c r="D4" s="53"/>
      <c r="E4" s="53"/>
    </row>
    <row r="5" spans="1:5" x14ac:dyDescent="0.2">
      <c r="A5" s="53"/>
      <c r="B5" s="53"/>
      <c r="C5" s="53"/>
      <c r="D5" s="53"/>
      <c r="E5" s="53"/>
    </row>
    <row r="6" spans="1:5" x14ac:dyDescent="0.2">
      <c r="A6" s="53"/>
      <c r="B6" s="53"/>
      <c r="C6" s="53"/>
      <c r="D6" s="53"/>
      <c r="E6" s="53"/>
    </row>
    <row r="7" spans="1:5" x14ac:dyDescent="0.2">
      <c r="A7" s="53"/>
      <c r="B7" s="53"/>
      <c r="C7" s="53"/>
      <c r="D7" s="53"/>
      <c r="E7" s="53"/>
    </row>
    <row r="8" spans="1:5" ht="80" customHeight="1" x14ac:dyDescent="0.2">
      <c r="A8" s="53"/>
      <c r="B8" s="53"/>
      <c r="C8" s="53"/>
      <c r="D8" s="53"/>
      <c r="E8" s="53"/>
    </row>
    <row r="9" spans="1:5" ht="6.5" customHeight="1" x14ac:dyDescent="0.2">
      <c r="A9" s="53"/>
      <c r="B9" s="53"/>
      <c r="C9" s="53"/>
      <c r="D9" s="53"/>
      <c r="E9" s="53"/>
    </row>
    <row r="10" spans="1:5" ht="15.5" hidden="1" customHeight="1" x14ac:dyDescent="0.2">
      <c r="A10" s="53"/>
      <c r="B10" s="53"/>
      <c r="C10" s="53"/>
      <c r="D10" s="53"/>
      <c r="E10" s="53"/>
    </row>
    <row r="11" spans="1:5" ht="15.5" hidden="1" customHeight="1" x14ac:dyDescent="0.2">
      <c r="A11" s="53"/>
      <c r="B11" s="53"/>
      <c r="C11" s="53"/>
      <c r="D11" s="53"/>
      <c r="E11" s="53"/>
    </row>
    <row r="16" spans="1:5" x14ac:dyDescent="0.2">
      <c r="A16" s="46" t="s">
        <v>668</v>
      </c>
      <c r="B16" s="46"/>
    </row>
    <row r="17" spans="1:2" x14ac:dyDescent="0.2">
      <c r="A17" s="46" t="s">
        <v>669</v>
      </c>
      <c r="B17" s="46" t="s">
        <v>670</v>
      </c>
    </row>
    <row r="18" spans="1:2" x14ac:dyDescent="0.2">
      <c r="A18" s="47" t="s">
        <v>671</v>
      </c>
      <c r="B18" s="48" t="s">
        <v>453</v>
      </c>
    </row>
    <row r="19" spans="1:2" x14ac:dyDescent="0.2">
      <c r="A19" s="47" t="s">
        <v>672</v>
      </c>
      <c r="B19" s="48" t="s">
        <v>454</v>
      </c>
    </row>
    <row r="20" spans="1:2" x14ac:dyDescent="0.2">
      <c r="A20" s="47" t="s">
        <v>673</v>
      </c>
      <c r="B20" s="48" t="s">
        <v>455</v>
      </c>
    </row>
    <row r="21" spans="1:2" x14ac:dyDescent="0.2">
      <c r="A21" s="47" t="s">
        <v>674</v>
      </c>
      <c r="B21" s="48" t="s">
        <v>456</v>
      </c>
    </row>
    <row r="22" spans="1:2" x14ac:dyDescent="0.2">
      <c r="A22" s="47" t="s">
        <v>675</v>
      </c>
      <c r="B22" s="48" t="s">
        <v>457</v>
      </c>
    </row>
    <row r="23" spans="1:2" x14ac:dyDescent="0.2">
      <c r="A23" s="47" t="s">
        <v>676</v>
      </c>
      <c r="B23" s="48" t="s">
        <v>459</v>
      </c>
    </row>
    <row r="24" spans="1:2" x14ac:dyDescent="0.2">
      <c r="A24" s="47" t="s">
        <v>677</v>
      </c>
      <c r="B24" s="48" t="s">
        <v>460</v>
      </c>
    </row>
    <row r="25" spans="1:2" x14ac:dyDescent="0.2">
      <c r="A25" s="47" t="s">
        <v>678</v>
      </c>
      <c r="B25" s="48" t="s">
        <v>461</v>
      </c>
    </row>
    <row r="26" spans="1:2" x14ac:dyDescent="0.2">
      <c r="A26" s="47" t="s">
        <v>679</v>
      </c>
      <c r="B26" s="48" t="s">
        <v>462</v>
      </c>
    </row>
    <row r="27" spans="1:2" x14ac:dyDescent="0.2">
      <c r="A27" s="47" t="s">
        <v>680</v>
      </c>
      <c r="B27" s="48" t="s">
        <v>463</v>
      </c>
    </row>
    <row r="28" spans="1:2" x14ac:dyDescent="0.2">
      <c r="A28" s="47" t="s">
        <v>657</v>
      </c>
      <c r="B28" s="48" t="s">
        <v>964</v>
      </c>
    </row>
    <row r="29" spans="1:2" x14ac:dyDescent="0.2">
      <c r="A29" s="47" t="s">
        <v>681</v>
      </c>
      <c r="B29" s="48" t="s">
        <v>441</v>
      </c>
    </row>
    <row r="30" spans="1:2" x14ac:dyDescent="0.2">
      <c r="A30" s="47" t="s">
        <v>682</v>
      </c>
      <c r="B30" s="48" t="s">
        <v>943</v>
      </c>
    </row>
    <row r="31" spans="1:2" x14ac:dyDescent="0.2">
      <c r="A31" s="47" t="s">
        <v>683</v>
      </c>
      <c r="B31" s="48" t="s">
        <v>944</v>
      </c>
    </row>
    <row r="32" spans="1:2" x14ac:dyDescent="0.2">
      <c r="A32" s="47" t="s">
        <v>684</v>
      </c>
      <c r="B32" s="48" t="s">
        <v>334</v>
      </c>
    </row>
    <row r="33" spans="1:2" x14ac:dyDescent="0.2">
      <c r="A33" s="47" t="s">
        <v>685</v>
      </c>
      <c r="B33" s="48" t="s">
        <v>945</v>
      </c>
    </row>
    <row r="34" spans="1:2" x14ac:dyDescent="0.2">
      <c r="A34" s="47" t="s">
        <v>686</v>
      </c>
      <c r="B34" s="48" t="s">
        <v>946</v>
      </c>
    </row>
    <row r="35" spans="1:2" x14ac:dyDescent="0.2">
      <c r="A35" s="47" t="s">
        <v>687</v>
      </c>
      <c r="B35" s="48" t="s">
        <v>947</v>
      </c>
    </row>
    <row r="36" spans="1:2" x14ac:dyDescent="0.2">
      <c r="A36" s="47" t="s">
        <v>688</v>
      </c>
      <c r="B36" s="48" t="s">
        <v>965</v>
      </c>
    </row>
    <row r="37" spans="1:2" x14ac:dyDescent="0.2">
      <c r="A37" s="47" t="s">
        <v>689</v>
      </c>
      <c r="B37" s="49" t="s">
        <v>948</v>
      </c>
    </row>
    <row r="38" spans="1:2" x14ac:dyDescent="0.2">
      <c r="A38" s="47" t="s">
        <v>690</v>
      </c>
      <c r="B38" s="48" t="s">
        <v>949</v>
      </c>
    </row>
    <row r="39" spans="1:2" x14ac:dyDescent="0.2">
      <c r="A39" s="47" t="s">
        <v>691</v>
      </c>
      <c r="B39" s="48" t="s">
        <v>950</v>
      </c>
    </row>
    <row r="40" spans="1:2" x14ac:dyDescent="0.2">
      <c r="A40" s="47" t="s">
        <v>692</v>
      </c>
      <c r="B40" s="48" t="s">
        <v>951</v>
      </c>
    </row>
    <row r="41" spans="1:2" x14ac:dyDescent="0.2">
      <c r="A41" s="47" t="s">
        <v>693</v>
      </c>
      <c r="B41" s="49" t="s">
        <v>952</v>
      </c>
    </row>
    <row r="42" spans="1:2" x14ac:dyDescent="0.2">
      <c r="A42" s="47" t="s">
        <v>495</v>
      </c>
      <c r="B42" s="48" t="s">
        <v>434</v>
      </c>
    </row>
    <row r="43" spans="1:2" x14ac:dyDescent="0.2">
      <c r="A43" s="47" t="s">
        <v>694</v>
      </c>
      <c r="B43" s="48" t="s">
        <v>433</v>
      </c>
    </row>
    <row r="44" spans="1:2" x14ac:dyDescent="0.2">
      <c r="A44" s="47" t="s">
        <v>775</v>
      </c>
      <c r="B44" s="48" t="s">
        <v>474</v>
      </c>
    </row>
    <row r="45" spans="1:2" x14ac:dyDescent="0.2">
      <c r="A45" s="47" t="s">
        <v>969</v>
      </c>
      <c r="B45" s="48" t="s">
        <v>475</v>
      </c>
    </row>
    <row r="46" spans="1:2" x14ac:dyDescent="0.2">
      <c r="A46" s="47" t="s">
        <v>970</v>
      </c>
      <c r="B46" s="48" t="s">
        <v>476</v>
      </c>
    </row>
    <row r="47" spans="1:2" x14ac:dyDescent="0.2">
      <c r="A47" s="47" t="s">
        <v>971</v>
      </c>
      <c r="B47" s="48" t="s">
        <v>477</v>
      </c>
    </row>
    <row r="48" spans="1:2" x14ac:dyDescent="0.2">
      <c r="A48" s="47" t="s">
        <v>972</v>
      </c>
      <c r="B48" s="48" t="s">
        <v>478</v>
      </c>
    </row>
    <row r="49" spans="1:2" x14ac:dyDescent="0.2">
      <c r="A49" s="47" t="s">
        <v>695</v>
      </c>
      <c r="B49" s="48" t="s">
        <v>953</v>
      </c>
    </row>
    <row r="50" spans="1:2" x14ac:dyDescent="0.2">
      <c r="A50" s="47" t="s">
        <v>696</v>
      </c>
      <c r="B50" s="48" t="s">
        <v>954</v>
      </c>
    </row>
    <row r="51" spans="1:2" x14ac:dyDescent="0.2">
      <c r="A51" s="47" t="s">
        <v>697</v>
      </c>
      <c r="B51" s="48" t="s">
        <v>955</v>
      </c>
    </row>
    <row r="52" spans="1:2" x14ac:dyDescent="0.2">
      <c r="A52" s="47" t="s">
        <v>698</v>
      </c>
      <c r="B52" s="48" t="s">
        <v>956</v>
      </c>
    </row>
    <row r="53" spans="1:2" x14ac:dyDescent="0.2">
      <c r="A53" s="47" t="s">
        <v>699</v>
      </c>
      <c r="B53" s="48" t="s">
        <v>957</v>
      </c>
    </row>
    <row r="54" spans="1:2" x14ac:dyDescent="0.2">
      <c r="A54" s="47" t="s">
        <v>700</v>
      </c>
      <c r="B54" s="48" t="s">
        <v>958</v>
      </c>
    </row>
    <row r="55" spans="1:2" x14ac:dyDescent="0.2">
      <c r="A55" s="47" t="s">
        <v>701</v>
      </c>
      <c r="B55" s="48" t="s">
        <v>959</v>
      </c>
    </row>
    <row r="56" spans="1:2" x14ac:dyDescent="0.2">
      <c r="A56" s="47" t="s">
        <v>702</v>
      </c>
      <c r="B56" s="48" t="s">
        <v>960</v>
      </c>
    </row>
    <row r="57" spans="1:2" x14ac:dyDescent="0.2">
      <c r="A57" s="47" t="s">
        <v>703</v>
      </c>
      <c r="B57" s="48" t="s">
        <v>961</v>
      </c>
    </row>
    <row r="58" spans="1:2" x14ac:dyDescent="0.2">
      <c r="A58" s="47" t="s">
        <v>704</v>
      </c>
      <c r="B58" s="48" t="s">
        <v>962</v>
      </c>
    </row>
    <row r="59" spans="1:2" x14ac:dyDescent="0.2">
      <c r="A59" s="47" t="s">
        <v>705</v>
      </c>
      <c r="B59" s="48" t="s">
        <v>963</v>
      </c>
    </row>
    <row r="60" spans="1:2" x14ac:dyDescent="0.2">
      <c r="A60" s="47" t="s">
        <v>706</v>
      </c>
      <c r="B60" s="48" t="s">
        <v>466</v>
      </c>
    </row>
    <row r="61" spans="1:2" x14ac:dyDescent="0.2">
      <c r="A61" s="47" t="s">
        <v>491</v>
      </c>
      <c r="B61" s="48" t="s">
        <v>3</v>
      </c>
    </row>
    <row r="62" spans="1:2" x14ac:dyDescent="0.2">
      <c r="A62" s="47" t="s">
        <v>490</v>
      </c>
      <c r="B62" s="48" t="s">
        <v>4</v>
      </c>
    </row>
    <row r="63" spans="1:2" x14ac:dyDescent="0.2">
      <c r="A63" s="47" t="s">
        <v>489</v>
      </c>
      <c r="B63" s="48" t="s">
        <v>5</v>
      </c>
    </row>
    <row r="64" spans="1:2" x14ac:dyDescent="0.2">
      <c r="A64" s="47" t="s">
        <v>487</v>
      </c>
      <c r="B64" s="48" t="s">
        <v>6</v>
      </c>
    </row>
    <row r="65" spans="1:2" x14ac:dyDescent="0.2">
      <c r="A65" s="47" t="s">
        <v>486</v>
      </c>
      <c r="B65" s="48" t="s">
        <v>7</v>
      </c>
    </row>
    <row r="66" spans="1:2" x14ac:dyDescent="0.2">
      <c r="A66" s="47" t="s">
        <v>707</v>
      </c>
      <c r="B66" s="48" t="s">
        <v>467</v>
      </c>
    </row>
    <row r="67" spans="1:2" x14ac:dyDescent="0.2">
      <c r="A67" s="47" t="s">
        <v>708</v>
      </c>
      <c r="B67" s="48" t="s">
        <v>468</v>
      </c>
    </row>
    <row r="68" spans="1:2" x14ac:dyDescent="0.2">
      <c r="A68" s="47" t="s">
        <v>709</v>
      </c>
      <c r="B68" s="48" t="s">
        <v>975</v>
      </c>
    </row>
    <row r="69" spans="1:2" x14ac:dyDescent="0.2">
      <c r="A69" s="47" t="s">
        <v>710</v>
      </c>
      <c r="B69" s="48" t="s">
        <v>469</v>
      </c>
    </row>
    <row r="70" spans="1:2" x14ac:dyDescent="0.2">
      <c r="A70" s="47" t="s">
        <v>485</v>
      </c>
      <c r="B70" s="48" t="s">
        <v>974</v>
      </c>
    </row>
    <row r="71" spans="1:2" x14ac:dyDescent="0.2">
      <c r="A71" s="47" t="s">
        <v>711</v>
      </c>
      <c r="B71" s="48" t="s">
        <v>458</v>
      </c>
    </row>
    <row r="72" spans="1:2" x14ac:dyDescent="0.2">
      <c r="A72" s="47" t="s">
        <v>712</v>
      </c>
      <c r="B72" s="48" t="s">
        <v>719</v>
      </c>
    </row>
    <row r="73" spans="1:2" x14ac:dyDescent="0.2">
      <c r="A73" s="47" t="s">
        <v>713</v>
      </c>
      <c r="B73" s="48" t="s">
        <v>718</v>
      </c>
    </row>
    <row r="74" spans="1:2" x14ac:dyDescent="0.2">
      <c r="A74" s="47" t="s">
        <v>714</v>
      </c>
      <c r="B74" s="49" t="s">
        <v>940</v>
      </c>
    </row>
    <row r="75" spans="1:2" x14ac:dyDescent="0.2">
      <c r="A75" s="47" t="s">
        <v>715</v>
      </c>
      <c r="B75" s="49" t="s">
        <v>720</v>
      </c>
    </row>
    <row r="76" spans="1:2" x14ac:dyDescent="0.2">
      <c r="A76" s="47" t="s">
        <v>716</v>
      </c>
      <c r="B76" s="49" t="s">
        <v>470</v>
      </c>
    </row>
    <row r="77" spans="1:2" x14ac:dyDescent="0.2">
      <c r="A77" s="47" t="s">
        <v>717</v>
      </c>
      <c r="B77" s="49" t="s">
        <v>473</v>
      </c>
    </row>
    <row r="78" spans="1:2" x14ac:dyDescent="0.2">
      <c r="A78" s="47" t="s">
        <v>759</v>
      </c>
      <c r="B78" s="52" t="s">
        <v>973</v>
      </c>
    </row>
  </sheetData>
  <mergeCells count="1">
    <mergeCell ref="A1:E11"/>
  </mergeCell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F23"/>
  <sheetViews>
    <sheetView workbookViewId="0">
      <selection activeCell="D25" sqref="D25"/>
    </sheetView>
  </sheetViews>
  <sheetFormatPr baseColWidth="10" defaultColWidth="10.6640625" defaultRowHeight="16" x14ac:dyDescent="0.2"/>
  <sheetData>
    <row r="2" spans="1:6" x14ac:dyDescent="0.2">
      <c r="A2" s="55" t="s">
        <v>661</v>
      </c>
      <c r="B2" s="55"/>
      <c r="C2" s="55"/>
      <c r="D2" s="55"/>
      <c r="E2" s="55"/>
      <c r="F2" s="55"/>
    </row>
    <row r="22" spans="1:6" x14ac:dyDescent="0.2">
      <c r="A22" s="57" t="s">
        <v>941</v>
      </c>
      <c r="B22" s="57"/>
      <c r="C22" s="57"/>
      <c r="D22" s="57"/>
      <c r="E22" s="57"/>
      <c r="F22" s="57"/>
    </row>
    <row r="23" spans="1:6" ht="38" customHeight="1" x14ac:dyDescent="0.2">
      <c r="A23" s="57"/>
      <c r="B23" s="57"/>
      <c r="C23" s="57"/>
      <c r="D23" s="57"/>
      <c r="E23" s="57"/>
      <c r="F23" s="57"/>
    </row>
  </sheetData>
  <mergeCells count="2">
    <mergeCell ref="A2:F2"/>
    <mergeCell ref="A22:F2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23"/>
  <sheetViews>
    <sheetView workbookViewId="0">
      <selection activeCell="H22" sqref="H22"/>
    </sheetView>
  </sheetViews>
  <sheetFormatPr baseColWidth="10" defaultColWidth="10.6640625" defaultRowHeight="16" x14ac:dyDescent="0.2"/>
  <sheetData>
    <row r="2" spans="1:6" x14ac:dyDescent="0.2">
      <c r="A2" s="55" t="s">
        <v>788</v>
      </c>
      <c r="B2" s="55"/>
      <c r="C2" s="55"/>
      <c r="D2" s="55"/>
      <c r="E2" s="55"/>
      <c r="F2" s="55"/>
    </row>
    <row r="22" spans="1:6" x14ac:dyDescent="0.2">
      <c r="A22" s="57" t="s">
        <v>527</v>
      </c>
      <c r="B22" s="57"/>
      <c r="C22" s="57"/>
      <c r="D22" s="57"/>
      <c r="E22" s="57"/>
      <c r="F22" s="57"/>
    </row>
    <row r="23" spans="1:6" ht="38" customHeight="1" x14ac:dyDescent="0.2">
      <c r="A23" s="57"/>
      <c r="B23" s="57"/>
      <c r="C23" s="57"/>
      <c r="D23" s="57"/>
      <c r="E23" s="57"/>
      <c r="F23" s="57"/>
    </row>
  </sheetData>
  <mergeCells count="2">
    <mergeCell ref="A2:F2"/>
    <mergeCell ref="A22:F2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L66"/>
  <sheetViews>
    <sheetView workbookViewId="0">
      <selection activeCell="A64" sqref="A64"/>
    </sheetView>
  </sheetViews>
  <sheetFormatPr baseColWidth="10" defaultColWidth="10.6640625" defaultRowHeight="16" x14ac:dyDescent="0.2"/>
  <cols>
    <col min="1" max="1" width="35.1640625" customWidth="1"/>
  </cols>
  <sheetData>
    <row r="2" spans="1:12" x14ac:dyDescent="0.2">
      <c r="A2" s="58" t="s">
        <v>659</v>
      </c>
      <c r="B2" s="58"/>
      <c r="C2" s="58"/>
      <c r="D2" s="58"/>
      <c r="E2" s="58"/>
      <c r="F2" s="58"/>
      <c r="G2" s="58"/>
      <c r="H2" s="58"/>
      <c r="I2" s="58"/>
    </row>
    <row r="3" spans="1:12" x14ac:dyDescent="0.2">
      <c r="A3" s="3" t="s">
        <v>10</v>
      </c>
      <c r="B3" s="60" t="s">
        <v>471</v>
      </c>
      <c r="C3" s="60"/>
      <c r="D3" s="60" t="s">
        <v>472</v>
      </c>
      <c r="E3" s="60"/>
      <c r="F3" s="60"/>
      <c r="G3" s="60" t="s">
        <v>520</v>
      </c>
      <c r="H3" s="60"/>
      <c r="I3" s="60"/>
      <c r="J3" s="60" t="s">
        <v>936</v>
      </c>
      <c r="K3" s="60"/>
      <c r="L3" s="60"/>
    </row>
    <row r="4" spans="1:12" x14ac:dyDescent="0.2">
      <c r="A4" s="4" t="s">
        <v>24</v>
      </c>
      <c r="B4" s="5" t="s">
        <v>1</v>
      </c>
      <c r="C4" s="5" t="s">
        <v>23</v>
      </c>
      <c r="D4" s="5" t="s">
        <v>1</v>
      </c>
      <c r="E4" s="5" t="s">
        <v>23</v>
      </c>
      <c r="F4" s="5" t="s">
        <v>9</v>
      </c>
      <c r="G4" s="5" t="s">
        <v>1</v>
      </c>
      <c r="H4" s="5" t="s">
        <v>23</v>
      </c>
      <c r="I4" s="5" t="s">
        <v>9</v>
      </c>
      <c r="J4" s="5" t="s">
        <v>1</v>
      </c>
      <c r="K4" s="5" t="s">
        <v>23</v>
      </c>
      <c r="L4" s="5" t="s">
        <v>9</v>
      </c>
    </row>
    <row r="5" spans="1:12" x14ac:dyDescent="0.2">
      <c r="A5" s="6" t="s">
        <v>533</v>
      </c>
      <c r="B5" s="7"/>
      <c r="C5" s="7"/>
      <c r="D5" s="7"/>
      <c r="E5" s="7"/>
      <c r="F5" s="7"/>
      <c r="G5" s="7"/>
      <c r="H5" s="7"/>
      <c r="I5" s="7"/>
      <c r="J5" s="7"/>
      <c r="K5" s="7"/>
      <c r="L5" s="7"/>
    </row>
    <row r="6" spans="1:12" x14ac:dyDescent="0.2">
      <c r="A6" s="1" t="s">
        <v>939</v>
      </c>
      <c r="B6" s="14">
        <f>162</f>
        <v>162</v>
      </c>
      <c r="C6" s="15">
        <f>0.7592593</f>
        <v>0.75925929999999997</v>
      </c>
      <c r="D6" s="14">
        <f>1075</f>
        <v>1075</v>
      </c>
      <c r="E6" s="15">
        <f>0.732093</f>
        <v>0.73209299999999999</v>
      </c>
      <c r="F6" s="15">
        <f>0.4648161</f>
        <v>0.46481610000000001</v>
      </c>
      <c r="G6" s="14">
        <v>708</v>
      </c>
      <c r="H6" s="15">
        <v>0.71327680000000004</v>
      </c>
      <c r="I6" s="15">
        <v>0.2386962</v>
      </c>
      <c r="J6" s="14">
        <v>78</v>
      </c>
      <c r="K6" s="15">
        <v>0.74358970000000002</v>
      </c>
      <c r="L6" s="15">
        <v>0.86607559999999995</v>
      </c>
    </row>
    <row r="7" spans="1:12" x14ac:dyDescent="0.2">
      <c r="A7" s="1" t="s">
        <v>443</v>
      </c>
      <c r="B7" s="14">
        <f>162</f>
        <v>162</v>
      </c>
      <c r="C7" s="15">
        <f>0.2283951</f>
        <v>0.22839509999999999</v>
      </c>
      <c r="D7" s="14">
        <f>1070</f>
        <v>1070</v>
      </c>
      <c r="E7" s="15">
        <f>0.1981308</f>
        <v>0.1981308</v>
      </c>
      <c r="F7" s="15">
        <f>0.3713546</f>
        <v>0.37135459999999998</v>
      </c>
      <c r="G7" s="14">
        <v>705</v>
      </c>
      <c r="H7" s="15">
        <v>0.2141844</v>
      </c>
      <c r="I7" s="15">
        <v>0.69226169999999998</v>
      </c>
      <c r="J7" s="14">
        <v>78</v>
      </c>
      <c r="K7" s="15">
        <v>5.1282099999999997E-2</v>
      </c>
      <c r="L7" s="15">
        <v>6.0309999999999997E-4</v>
      </c>
    </row>
    <row r="8" spans="1:12" x14ac:dyDescent="0.2">
      <c r="A8" s="1" t="s">
        <v>444</v>
      </c>
      <c r="B8" s="14">
        <f>162</f>
        <v>162</v>
      </c>
      <c r="C8" s="15">
        <f>0.1481481</f>
        <v>0.1481481</v>
      </c>
      <c r="D8" s="14">
        <f>1070</f>
        <v>1070</v>
      </c>
      <c r="E8" s="15">
        <f>0.1317757</f>
        <v>0.1317757</v>
      </c>
      <c r="F8" s="15">
        <f>0.568527</f>
        <v>0.568527</v>
      </c>
      <c r="G8" s="14">
        <v>705</v>
      </c>
      <c r="H8" s="15">
        <v>0.13758870000000001</v>
      </c>
      <c r="I8" s="15">
        <v>0.72653540000000005</v>
      </c>
      <c r="J8" s="14">
        <v>78</v>
      </c>
      <c r="K8" s="15">
        <v>1.28205E-2</v>
      </c>
      <c r="L8" s="15">
        <v>1.1669E-3</v>
      </c>
    </row>
    <row r="9" spans="1:12" x14ac:dyDescent="0.2">
      <c r="A9" s="14" t="s">
        <v>473</v>
      </c>
      <c r="B9" s="14">
        <v>160</v>
      </c>
      <c r="C9" s="15">
        <f>37.59935</f>
        <v>37.599350000000001</v>
      </c>
      <c r="D9" s="14">
        <f>1079</f>
        <v>1079</v>
      </c>
      <c r="E9" s="15">
        <f>38.83125</f>
        <v>38.831249999999997</v>
      </c>
      <c r="F9" s="15">
        <f>0.3271047</f>
        <v>0.32710470000000003</v>
      </c>
      <c r="G9" s="14">
        <v>709</v>
      </c>
      <c r="H9" s="15">
        <v>38.75367</v>
      </c>
      <c r="I9" s="15">
        <f>0.3851177</f>
        <v>0.38511770000000001</v>
      </c>
      <c r="J9" s="14">
        <v>78</v>
      </c>
      <c r="K9" s="15">
        <v>39.386620000000001</v>
      </c>
      <c r="L9" s="15">
        <v>0.66007579999999999</v>
      </c>
    </row>
    <row r="10" spans="1:12" x14ac:dyDescent="0.2">
      <c r="A10" s="1" t="s">
        <v>445</v>
      </c>
      <c r="B10" s="14">
        <f>159</f>
        <v>159</v>
      </c>
      <c r="C10" s="15">
        <f>0.3899371</f>
        <v>0.38993709999999998</v>
      </c>
      <c r="D10" s="14">
        <f>1058</f>
        <v>1058</v>
      </c>
      <c r="E10" s="15">
        <f>0.3733459</f>
        <v>0.37334590000000001</v>
      </c>
      <c r="F10" s="15">
        <f>0.687089</f>
        <v>0.68708899999999995</v>
      </c>
      <c r="G10" s="14">
        <v>693</v>
      </c>
      <c r="H10" s="15">
        <v>0.3679654</v>
      </c>
      <c r="I10" s="15">
        <v>0.60519579999999995</v>
      </c>
      <c r="J10" s="14">
        <v>75</v>
      </c>
      <c r="K10" s="15">
        <v>9.3333299999999994E-2</v>
      </c>
      <c r="L10" s="15">
        <v>1.98E-7</v>
      </c>
    </row>
    <row r="11" spans="1:12" x14ac:dyDescent="0.2">
      <c r="A11" s="1" t="s">
        <v>446</v>
      </c>
      <c r="B11" s="14">
        <f>159</f>
        <v>159</v>
      </c>
      <c r="C11" s="15">
        <f>0.2075472</f>
        <v>0.20754719999999999</v>
      </c>
      <c r="D11" s="14">
        <f>1058</f>
        <v>1058</v>
      </c>
      <c r="E11" s="15">
        <f>0.2514178</f>
        <v>0.25141780000000002</v>
      </c>
      <c r="F11" s="15">
        <f>0.2308671</f>
        <v>0.23086709999999999</v>
      </c>
      <c r="G11" s="14">
        <v>693</v>
      </c>
      <c r="H11" s="15">
        <v>0.26695530000000001</v>
      </c>
      <c r="I11" s="15">
        <v>0.1215478</v>
      </c>
      <c r="J11" s="14">
        <v>75</v>
      </c>
      <c r="K11" s="15">
        <v>0.2266667</v>
      </c>
      <c r="L11" s="15">
        <v>0.68983760000000005</v>
      </c>
    </row>
    <row r="12" spans="1:12" x14ac:dyDescent="0.2">
      <c r="A12" s="1" t="s">
        <v>447</v>
      </c>
      <c r="B12" s="14">
        <f>159</f>
        <v>159</v>
      </c>
      <c r="C12" s="15">
        <f>0.0503145</f>
        <v>5.0314499999999998E-2</v>
      </c>
      <c r="D12" s="14">
        <f>1058</f>
        <v>1058</v>
      </c>
      <c r="E12" s="15">
        <f>0.0510397</f>
        <v>5.10397E-2</v>
      </c>
      <c r="F12" s="15">
        <f>0.969068</f>
        <v>0.96906800000000004</v>
      </c>
      <c r="G12" s="14">
        <v>693</v>
      </c>
      <c r="H12" s="15">
        <v>4.9062000000000001E-2</v>
      </c>
      <c r="I12" s="15">
        <v>0.94754419999999995</v>
      </c>
      <c r="J12" s="14">
        <v>75</v>
      </c>
      <c r="K12" s="15">
        <v>5.33333E-2</v>
      </c>
      <c r="L12" s="15">
        <v>0.92402150000000005</v>
      </c>
    </row>
    <row r="13" spans="1:12" x14ac:dyDescent="0.2">
      <c r="A13" s="1" t="s">
        <v>451</v>
      </c>
      <c r="B13" s="14">
        <f>155</f>
        <v>155</v>
      </c>
      <c r="C13" s="15">
        <f>0.2258065</f>
        <v>0.22580649999999999</v>
      </c>
      <c r="D13" s="14">
        <f>1041</f>
        <v>1041</v>
      </c>
      <c r="E13" s="15">
        <f>0.2305476</f>
        <v>0.23054759999999999</v>
      </c>
      <c r="F13" s="15">
        <f>0.8958783</f>
        <v>0.89587830000000002</v>
      </c>
      <c r="G13" s="14">
        <v>679</v>
      </c>
      <c r="H13" s="15">
        <v>0.23269509999999999</v>
      </c>
      <c r="I13" s="15">
        <v>0.85441350000000005</v>
      </c>
      <c r="J13" s="14">
        <v>72</v>
      </c>
      <c r="K13" s="15">
        <v>0.19444439999999999</v>
      </c>
      <c r="L13" s="15">
        <v>0.45808520000000003</v>
      </c>
    </row>
    <row r="14" spans="1:12" x14ac:dyDescent="0.2">
      <c r="A14" s="1" t="s">
        <v>448</v>
      </c>
      <c r="B14" s="14">
        <f>155</f>
        <v>155</v>
      </c>
      <c r="C14" s="15">
        <f>0.1032258</f>
        <v>0.10322580000000001</v>
      </c>
      <c r="D14" s="14">
        <f>1041</f>
        <v>1041</v>
      </c>
      <c r="E14" s="15">
        <f>0.0951009</f>
        <v>9.5100900000000002E-2</v>
      </c>
      <c r="F14" s="15">
        <f>0.748876</f>
        <v>0.74887599999999999</v>
      </c>
      <c r="G14" s="14">
        <v>679</v>
      </c>
      <c r="H14" s="15">
        <v>9.1310799999999998E-2</v>
      </c>
      <c r="I14" s="15">
        <v>0.64573380000000002</v>
      </c>
      <c r="J14" s="14">
        <v>72</v>
      </c>
      <c r="K14" s="15">
        <v>4.1666700000000001E-2</v>
      </c>
      <c r="L14" s="15">
        <v>0.1053224</v>
      </c>
    </row>
    <row r="15" spans="1:12" x14ac:dyDescent="0.2">
      <c r="A15" s="1" t="s">
        <v>449</v>
      </c>
      <c r="B15" s="14">
        <f>155</f>
        <v>155</v>
      </c>
      <c r="C15" s="15">
        <f>0.0322581</f>
        <v>3.2258099999999998E-2</v>
      </c>
      <c r="D15" s="14">
        <f>1041</f>
        <v>1041</v>
      </c>
      <c r="E15" s="15">
        <f>0.0585975</f>
        <v>5.8597499999999997E-2</v>
      </c>
      <c r="F15" s="15">
        <f>0.1802982</f>
        <v>0.18029819999999999</v>
      </c>
      <c r="G15" s="14">
        <v>679</v>
      </c>
      <c r="H15" s="15">
        <v>5.5964699999999999E-2</v>
      </c>
      <c r="I15" s="15">
        <v>0.2284783</v>
      </c>
      <c r="J15" s="14">
        <v>72</v>
      </c>
      <c r="K15" s="15">
        <v>5.5555599999999997E-2</v>
      </c>
      <c r="L15" s="15">
        <v>0.9900506</v>
      </c>
    </row>
    <row r="16" spans="1:12" x14ac:dyDescent="0.2">
      <c r="A16" s="1" t="s">
        <v>450</v>
      </c>
      <c r="B16" s="14">
        <f>155</f>
        <v>155</v>
      </c>
      <c r="C16" s="15">
        <f>0.0258065</f>
        <v>2.58065E-2</v>
      </c>
      <c r="D16" s="14">
        <f>1041</f>
        <v>1041</v>
      </c>
      <c r="E16" s="15">
        <f>0.0240154</f>
        <v>2.4015399999999999E-2</v>
      </c>
      <c r="F16" s="15">
        <f>0.8924141</f>
        <v>0.89241409999999999</v>
      </c>
      <c r="G16" s="14">
        <v>679</v>
      </c>
      <c r="H16" s="15">
        <v>2.3564100000000001E-2</v>
      </c>
      <c r="I16" s="15">
        <v>0.86921789999999999</v>
      </c>
      <c r="J16" s="14">
        <v>72</v>
      </c>
      <c r="K16" s="15">
        <v>2.7777799999999998E-2</v>
      </c>
      <c r="L16" s="15">
        <v>0.8417481</v>
      </c>
    </row>
    <row r="17" spans="1:12" x14ac:dyDescent="0.2">
      <c r="A17" s="27" t="s">
        <v>474</v>
      </c>
      <c r="B17" s="14">
        <v>167</v>
      </c>
      <c r="C17" s="15">
        <v>0.23353289999999999</v>
      </c>
      <c r="D17" s="14">
        <v>1106</v>
      </c>
      <c r="E17" s="15">
        <v>0.23327310000000001</v>
      </c>
      <c r="F17" s="15">
        <v>0.99409460000000005</v>
      </c>
      <c r="G17" s="14">
        <v>727</v>
      </c>
      <c r="H17" s="15">
        <v>0.2448418</v>
      </c>
      <c r="I17" s="15">
        <v>0.75854659999999996</v>
      </c>
      <c r="J17" s="14">
        <v>78</v>
      </c>
      <c r="K17" s="15">
        <v>0.23076920000000001</v>
      </c>
      <c r="L17" s="15">
        <v>0.92890589999999995</v>
      </c>
    </row>
    <row r="18" spans="1:12" x14ac:dyDescent="0.2">
      <c r="A18" s="1" t="s">
        <v>475</v>
      </c>
      <c r="B18" s="14">
        <v>167</v>
      </c>
      <c r="C18" s="15">
        <v>0.25748500000000002</v>
      </c>
      <c r="D18" s="14">
        <v>1106</v>
      </c>
      <c r="E18" s="15">
        <v>0.18535260000000001</v>
      </c>
      <c r="F18" s="15">
        <v>2.8251399999999999E-2</v>
      </c>
      <c r="G18" s="14">
        <v>727</v>
      </c>
      <c r="H18" s="15">
        <v>0.1939477</v>
      </c>
      <c r="I18" s="15">
        <v>6.7039799999999997E-2</v>
      </c>
      <c r="J18" s="14">
        <v>78</v>
      </c>
      <c r="K18" s="15">
        <v>0.25641029999999998</v>
      </c>
      <c r="L18" s="15">
        <v>0.15503330000000001</v>
      </c>
    </row>
    <row r="19" spans="1:12" x14ac:dyDescent="0.2">
      <c r="A19" s="1" t="s">
        <v>476</v>
      </c>
      <c r="B19" s="14">
        <v>167</v>
      </c>
      <c r="C19" s="15">
        <v>0.1437126</v>
      </c>
      <c r="D19" s="14">
        <v>1106</v>
      </c>
      <c r="E19" s="15">
        <v>0.20886080000000001</v>
      </c>
      <c r="F19" s="15">
        <v>4.9915500000000002E-2</v>
      </c>
      <c r="G19" s="14">
        <v>727</v>
      </c>
      <c r="H19" s="15">
        <v>0.21458050000000001</v>
      </c>
      <c r="I19" s="15">
        <v>3.9447900000000001E-2</v>
      </c>
      <c r="J19" s="14">
        <v>78</v>
      </c>
      <c r="K19" s="15">
        <v>0.20512820000000001</v>
      </c>
      <c r="L19" s="15">
        <v>0.8540006</v>
      </c>
    </row>
    <row r="20" spans="1:12" x14ac:dyDescent="0.2">
      <c r="A20" s="1" t="s">
        <v>477</v>
      </c>
      <c r="B20" s="14">
        <v>167</v>
      </c>
      <c r="C20" s="15">
        <v>0.20359279999999999</v>
      </c>
      <c r="D20" s="14">
        <v>1106</v>
      </c>
      <c r="E20" s="15">
        <v>0.18173600000000001</v>
      </c>
      <c r="F20" s="15">
        <v>0.49740060000000003</v>
      </c>
      <c r="G20" s="14">
        <v>727</v>
      </c>
      <c r="H20" s="15">
        <v>0.18569459999999999</v>
      </c>
      <c r="I20" s="15">
        <v>0.5942345</v>
      </c>
      <c r="J20" s="14">
        <v>78</v>
      </c>
      <c r="K20" s="15">
        <v>0.15384619999999999</v>
      </c>
      <c r="L20" s="15">
        <v>0.4637288</v>
      </c>
    </row>
    <row r="21" spans="1:12" x14ac:dyDescent="0.2">
      <c r="A21" s="1" t="s">
        <v>478</v>
      </c>
      <c r="B21" s="14">
        <v>167</v>
      </c>
      <c r="C21" s="15">
        <v>0.1616766</v>
      </c>
      <c r="D21" s="14">
        <v>1106</v>
      </c>
      <c r="E21" s="15">
        <v>0.19077759999999999</v>
      </c>
      <c r="F21" s="15">
        <v>0.3686102</v>
      </c>
      <c r="G21" s="14">
        <v>727</v>
      </c>
      <c r="H21" s="15">
        <v>0.16093540000000001</v>
      </c>
      <c r="I21" s="15">
        <v>0.98125119999999999</v>
      </c>
      <c r="J21" s="14">
        <v>78</v>
      </c>
      <c r="K21" s="15">
        <v>0.15384619999999999</v>
      </c>
      <c r="L21" s="15">
        <v>0.42199370000000003</v>
      </c>
    </row>
    <row r="22" spans="1:12" x14ac:dyDescent="0.2">
      <c r="A22" s="1" t="s">
        <v>466</v>
      </c>
      <c r="B22" s="14">
        <v>162</v>
      </c>
      <c r="C22" s="15">
        <f>0.2654321</f>
        <v>0.2654321</v>
      </c>
      <c r="D22" s="14">
        <v>1082</v>
      </c>
      <c r="E22" s="15">
        <f>0.305915</f>
        <v>0.30591499999999999</v>
      </c>
      <c r="F22" s="15">
        <f>0.2946431</f>
        <v>0.29464309999999999</v>
      </c>
      <c r="G22" s="14">
        <v>710</v>
      </c>
      <c r="H22" s="15">
        <f>0.2816901</f>
        <v>0.2816901</v>
      </c>
      <c r="I22" s="15">
        <f>0.6770654</f>
        <v>0.67706540000000004</v>
      </c>
      <c r="J22" s="14">
        <v>78</v>
      </c>
      <c r="K22" s="15">
        <v>0.32051279999999999</v>
      </c>
      <c r="L22" s="15">
        <v>0.68421350000000003</v>
      </c>
    </row>
    <row r="23" spans="1:12" x14ac:dyDescent="0.2">
      <c r="A23" s="12" t="s">
        <v>3</v>
      </c>
      <c r="B23" s="14">
        <f>162</f>
        <v>162</v>
      </c>
      <c r="C23" s="15">
        <f>0.1975309</f>
        <v>0.19753090000000001</v>
      </c>
      <c r="D23" s="14">
        <f>1082</f>
        <v>1082</v>
      </c>
      <c r="E23" s="15">
        <f>0.2310536</f>
        <v>0.2310536</v>
      </c>
      <c r="F23" s="15">
        <f>0.3419065</f>
        <v>0.3419065</v>
      </c>
      <c r="G23" s="14">
        <v>710</v>
      </c>
      <c r="H23" s="15">
        <v>0.2380282</v>
      </c>
      <c r="I23" s="15">
        <v>0.2694358</v>
      </c>
      <c r="J23" s="14">
        <v>78</v>
      </c>
      <c r="K23" s="15">
        <v>0.3333333</v>
      </c>
      <c r="L23" s="15">
        <v>2.03944E-2</v>
      </c>
    </row>
    <row r="24" spans="1:12" x14ac:dyDescent="0.2">
      <c r="A24" s="12" t="s">
        <v>4</v>
      </c>
      <c r="B24" s="14">
        <f>162</f>
        <v>162</v>
      </c>
      <c r="C24" s="15">
        <f>0.2098765</f>
        <v>0.20987649999999999</v>
      </c>
      <c r="D24" s="14">
        <f>1082</f>
        <v>1082</v>
      </c>
      <c r="E24" s="15">
        <f>0.1848429</f>
        <v>0.1848429</v>
      </c>
      <c r="F24" s="15">
        <f>0.4470208</f>
        <v>0.4470208</v>
      </c>
      <c r="G24" s="14">
        <v>710</v>
      </c>
      <c r="H24" s="15">
        <v>0.19295770000000001</v>
      </c>
      <c r="I24" s="15">
        <v>0.6245638</v>
      </c>
      <c r="J24" s="14">
        <v>78</v>
      </c>
      <c r="K24" s="15">
        <v>7.6923099999999994E-2</v>
      </c>
      <c r="L24" s="15">
        <v>9.3743999999999997E-3</v>
      </c>
    </row>
    <row r="25" spans="1:12" x14ac:dyDescent="0.2">
      <c r="A25" s="12" t="s">
        <v>5</v>
      </c>
      <c r="B25" s="14">
        <f>162</f>
        <v>162</v>
      </c>
      <c r="C25" s="15">
        <f>0.1728395</f>
        <v>0.17283950000000001</v>
      </c>
      <c r="D25" s="14">
        <f>1082</f>
        <v>1082</v>
      </c>
      <c r="E25" s="15">
        <f>0.176525</f>
        <v>0.17652499999999999</v>
      </c>
      <c r="F25" s="15">
        <f>0.9085522</f>
        <v>0.90855220000000003</v>
      </c>
      <c r="G25" s="14">
        <v>710</v>
      </c>
      <c r="H25" s="15">
        <v>0.17183100000000001</v>
      </c>
      <c r="I25" s="15">
        <v>0.97551569999999999</v>
      </c>
      <c r="J25" s="14">
        <v>78</v>
      </c>
      <c r="K25" s="15">
        <v>0.1666667</v>
      </c>
      <c r="L25" s="15">
        <v>0.81967880000000004</v>
      </c>
    </row>
    <row r="26" spans="1:12" x14ac:dyDescent="0.2">
      <c r="A26" s="12" t="s">
        <v>6</v>
      </c>
      <c r="B26" s="14">
        <f>162</f>
        <v>162</v>
      </c>
      <c r="C26" s="15">
        <f>0.0987654</f>
        <v>9.8765400000000003E-2</v>
      </c>
      <c r="D26" s="14">
        <f>1082</f>
        <v>1082</v>
      </c>
      <c r="E26" s="15">
        <f>0.0499076</f>
        <v>4.9907600000000003E-2</v>
      </c>
      <c r="F26" s="15">
        <f>0.0118457</f>
        <v>1.1845700000000001E-2</v>
      </c>
      <c r="G26" s="14">
        <v>710</v>
      </c>
      <c r="H26" s="15">
        <v>5.6337999999999999E-2</v>
      </c>
      <c r="I26" s="15">
        <v>4.68441E-2</v>
      </c>
      <c r="J26" s="14">
        <v>78</v>
      </c>
      <c r="K26" s="15">
        <v>6.4102599999999996E-2</v>
      </c>
      <c r="L26" s="15">
        <v>0.75796169999999996</v>
      </c>
    </row>
    <row r="27" spans="1:12" x14ac:dyDescent="0.2">
      <c r="A27" s="12" t="s">
        <v>7</v>
      </c>
      <c r="B27" s="14">
        <f>162</f>
        <v>162</v>
      </c>
      <c r="C27" s="15">
        <f>0.0432099</f>
        <v>4.3209900000000002E-2</v>
      </c>
      <c r="D27" s="14">
        <f>1082</f>
        <v>1082</v>
      </c>
      <c r="E27" s="15">
        <f>0.0462107</f>
        <v>4.62107E-2</v>
      </c>
      <c r="F27" s="15">
        <f>0.8647288</f>
        <v>0.86472879999999996</v>
      </c>
      <c r="G27" s="14">
        <v>710</v>
      </c>
      <c r="H27" s="15">
        <v>5.0704199999999998E-2</v>
      </c>
      <c r="I27" s="15">
        <v>0.69097839999999999</v>
      </c>
      <c r="J27" s="14">
        <v>78</v>
      </c>
      <c r="K27" s="15">
        <v>2.5641000000000001E-2</v>
      </c>
      <c r="L27" s="15">
        <v>0.37796020000000002</v>
      </c>
    </row>
    <row r="28" spans="1:12" x14ac:dyDescent="0.2">
      <c r="A28" s="12" t="s">
        <v>528</v>
      </c>
      <c r="B28" s="14">
        <f>162</f>
        <v>162</v>
      </c>
      <c r="C28" s="15">
        <v>1.2345699999999999E-2</v>
      </c>
      <c r="D28" s="14">
        <f>1082</f>
        <v>1082</v>
      </c>
      <c r="E28" s="15">
        <v>4.6211000000000004E-3</v>
      </c>
      <c r="F28" s="15">
        <v>0.22026950000000001</v>
      </c>
      <c r="G28" s="14">
        <v>710</v>
      </c>
      <c r="H28" s="15">
        <v>7.0422999999999996E-3</v>
      </c>
      <c r="I28" s="15">
        <v>0.49488149999999997</v>
      </c>
      <c r="J28" s="14">
        <v>78</v>
      </c>
      <c r="K28" s="15">
        <v>1.28205E-2</v>
      </c>
      <c r="L28" s="15">
        <v>0.38081540000000003</v>
      </c>
    </row>
    <row r="29" spans="1:12" x14ac:dyDescent="0.2">
      <c r="A29" s="31" t="s">
        <v>534</v>
      </c>
      <c r="B29" s="28"/>
      <c r="C29" s="29"/>
      <c r="D29" s="28"/>
      <c r="E29" s="29"/>
      <c r="F29" s="29"/>
      <c r="G29" s="30"/>
      <c r="H29" s="30"/>
      <c r="I29" s="30"/>
      <c r="J29" s="30"/>
      <c r="K29" s="30"/>
      <c r="L29" s="30"/>
    </row>
    <row r="30" spans="1:12" x14ac:dyDescent="0.2">
      <c r="A30" s="1" t="s">
        <v>453</v>
      </c>
      <c r="B30" s="14">
        <f>162</f>
        <v>162</v>
      </c>
      <c r="C30" s="15">
        <f>0.4135802</f>
        <v>0.41358020000000001</v>
      </c>
      <c r="D30" s="14">
        <f>1082</f>
        <v>1082</v>
      </c>
      <c r="E30" s="15">
        <f>0.2865065</f>
        <v>0.2865065</v>
      </c>
      <c r="F30" s="15">
        <f>0.0010302</f>
        <v>1.0302E-3</v>
      </c>
      <c r="G30" s="14">
        <v>710</v>
      </c>
      <c r="H30" s="15">
        <v>0.29295769999999999</v>
      </c>
      <c r="I30" s="15">
        <v>2.8693999999999998E-3</v>
      </c>
      <c r="J30" s="14">
        <v>78</v>
      </c>
      <c r="K30" s="15">
        <v>0.37179489999999998</v>
      </c>
      <c r="L30" s="15">
        <v>0.17403779999999999</v>
      </c>
    </row>
    <row r="31" spans="1:12" x14ac:dyDescent="0.2">
      <c r="A31" s="1" t="s">
        <v>454</v>
      </c>
      <c r="B31" s="14">
        <f>162</f>
        <v>162</v>
      </c>
      <c r="C31" s="15">
        <f>0.2530864</f>
        <v>0.25308639999999999</v>
      </c>
      <c r="D31" s="14">
        <f>1082</f>
        <v>1082</v>
      </c>
      <c r="E31" s="15">
        <f>0.1866913</f>
        <v>0.1866913</v>
      </c>
      <c r="F31" s="15">
        <f>0.0468214</f>
        <v>4.6821399999999999E-2</v>
      </c>
      <c r="G31" s="14">
        <v>710</v>
      </c>
      <c r="H31" s="15">
        <v>0.19577459999999999</v>
      </c>
      <c r="I31" s="15">
        <v>0.1038868</v>
      </c>
      <c r="J31" s="14">
        <v>78</v>
      </c>
      <c r="K31" s="15">
        <v>0.47435899999999998</v>
      </c>
      <c r="L31" s="15">
        <v>1.41E-10</v>
      </c>
    </row>
    <row r="32" spans="1:12" x14ac:dyDescent="0.2">
      <c r="A32" s="1" t="s">
        <v>455</v>
      </c>
      <c r="B32" s="14">
        <f>162</f>
        <v>162</v>
      </c>
      <c r="C32" s="15">
        <f>0.4691358</f>
        <v>0.46913579999999999</v>
      </c>
      <c r="D32" s="14">
        <f>1082</f>
        <v>1082</v>
      </c>
      <c r="E32" s="15">
        <f>0.4075786</f>
        <v>0.40757860000000001</v>
      </c>
      <c r="F32" s="15">
        <f>0.1381589</f>
        <v>0.1381589</v>
      </c>
      <c r="G32" s="14">
        <v>710</v>
      </c>
      <c r="H32" s="15">
        <v>0.4084507</v>
      </c>
      <c r="I32" s="15">
        <v>0.15787670000000001</v>
      </c>
      <c r="J32" s="14">
        <v>78</v>
      </c>
      <c r="K32" s="15">
        <v>0.52564100000000002</v>
      </c>
      <c r="L32" s="15">
        <v>4.0747199999999997E-2</v>
      </c>
    </row>
    <row r="33" spans="1:12" x14ac:dyDescent="0.2">
      <c r="A33" s="1" t="s">
        <v>456</v>
      </c>
      <c r="B33" s="14">
        <f>162</f>
        <v>162</v>
      </c>
      <c r="C33" s="15">
        <f>0.2901235</f>
        <v>0.29012349999999998</v>
      </c>
      <c r="D33" s="14">
        <f>1082</f>
        <v>1082</v>
      </c>
      <c r="E33" s="15">
        <f>0.215342</f>
        <v>0.21534200000000001</v>
      </c>
      <c r="F33" s="15">
        <f>0.0335462</f>
        <v>3.3546199999999998E-2</v>
      </c>
      <c r="G33" s="14">
        <v>710</v>
      </c>
      <c r="H33" s="15">
        <v>0.21267610000000001</v>
      </c>
      <c r="I33" s="15">
        <v>3.3737799999999998E-2</v>
      </c>
      <c r="J33" s="14">
        <v>78</v>
      </c>
      <c r="K33" s="15">
        <v>0.37179489999999998</v>
      </c>
      <c r="L33" s="15">
        <v>1.3748E-3</v>
      </c>
    </row>
    <row r="34" spans="1:12" x14ac:dyDescent="0.2">
      <c r="A34" s="1" t="s">
        <v>457</v>
      </c>
      <c r="B34" s="14">
        <f>162</f>
        <v>162</v>
      </c>
      <c r="C34" s="15">
        <f>0.4938272</f>
        <v>0.49382720000000002</v>
      </c>
      <c r="D34" s="14">
        <f>1082</f>
        <v>1082</v>
      </c>
      <c r="E34" s="15">
        <f>0.2310536</f>
        <v>0.2310536</v>
      </c>
      <c r="F34" s="15">
        <f>0.0000000000016</f>
        <v>1.6E-12</v>
      </c>
      <c r="G34" s="14">
        <v>710</v>
      </c>
      <c r="H34" s="15">
        <v>0.25774649999999999</v>
      </c>
      <c r="I34" s="15">
        <v>3.4699999999999998E-9</v>
      </c>
      <c r="J34" s="14">
        <v>78</v>
      </c>
      <c r="K34" s="15">
        <v>0.37179489999999998</v>
      </c>
      <c r="L34" s="15">
        <v>2.8080000000000001E-2</v>
      </c>
    </row>
    <row r="35" spans="1:12" x14ac:dyDescent="0.2">
      <c r="A35" s="1" t="s">
        <v>442</v>
      </c>
      <c r="B35" s="14">
        <f>162</f>
        <v>162</v>
      </c>
      <c r="C35" s="15">
        <f>0.0493827</f>
        <v>4.9382700000000002E-2</v>
      </c>
      <c r="D35" s="14">
        <f>1081</f>
        <v>1081</v>
      </c>
      <c r="E35" s="15">
        <f>0.0647549</f>
        <v>6.4754900000000004E-2</v>
      </c>
      <c r="F35" s="15">
        <f>0.4518301</f>
        <v>0.45183010000000001</v>
      </c>
      <c r="G35" s="14">
        <v>710</v>
      </c>
      <c r="H35" s="15">
        <v>7.6056299999999993E-2</v>
      </c>
      <c r="I35" s="15">
        <v>0.23324800000000001</v>
      </c>
      <c r="J35" s="14" t="s">
        <v>769</v>
      </c>
      <c r="K35" s="15" t="s">
        <v>769</v>
      </c>
      <c r="L35" s="15" t="s">
        <v>769</v>
      </c>
    </row>
    <row r="36" spans="1:12" x14ac:dyDescent="0.2">
      <c r="A36" s="1" t="s">
        <v>458</v>
      </c>
      <c r="B36" s="14">
        <f>162</f>
        <v>162</v>
      </c>
      <c r="C36" s="15">
        <f>0.1481481</f>
        <v>0.1481481</v>
      </c>
      <c r="D36" s="14">
        <f>1082</f>
        <v>1082</v>
      </c>
      <c r="E36" s="15">
        <f>0.1109057</f>
        <v>0.1109057</v>
      </c>
      <c r="F36" s="15">
        <f>0.1670366</f>
        <v>0.16703660000000001</v>
      </c>
      <c r="G36" s="14">
        <v>710</v>
      </c>
      <c r="H36" s="15">
        <v>0.1197183</v>
      </c>
      <c r="I36" s="15">
        <v>0.3235015</v>
      </c>
      <c r="J36" s="14">
        <v>78</v>
      </c>
      <c r="K36" s="15">
        <v>0.1923077</v>
      </c>
      <c r="L36" s="15">
        <v>2.71729E-2</v>
      </c>
    </row>
    <row r="37" spans="1:12" x14ac:dyDescent="0.2">
      <c r="A37" s="1" t="s">
        <v>529</v>
      </c>
      <c r="B37" s="14">
        <f>162</f>
        <v>162</v>
      </c>
      <c r="C37" s="15">
        <v>0.66049380000000002</v>
      </c>
      <c r="D37" s="14">
        <v>1078</v>
      </c>
      <c r="E37" s="15">
        <v>0.64749540000000005</v>
      </c>
      <c r="F37" s="15">
        <v>0.74651230000000002</v>
      </c>
      <c r="G37" s="14">
        <v>707</v>
      </c>
      <c r="H37" s="15">
        <v>0.65346530000000003</v>
      </c>
      <c r="I37" s="15">
        <v>0.86523380000000005</v>
      </c>
      <c r="J37" s="14">
        <v>78</v>
      </c>
      <c r="K37" s="15">
        <v>0.84615379999999996</v>
      </c>
      <c r="L37" s="15">
        <v>1.7210000000000001E-4</v>
      </c>
    </row>
    <row r="38" spans="1:12" x14ac:dyDescent="0.2">
      <c r="A38" s="1" t="s">
        <v>530</v>
      </c>
      <c r="B38" s="14">
        <f>162</f>
        <v>162</v>
      </c>
      <c r="C38" s="15">
        <v>0.17901230000000001</v>
      </c>
      <c r="D38" s="14">
        <v>1078</v>
      </c>
      <c r="E38" s="15">
        <v>0.19666049999999999</v>
      </c>
      <c r="F38" s="15">
        <v>0.59661140000000001</v>
      </c>
      <c r="G38" s="14">
        <v>707</v>
      </c>
      <c r="H38" s="15">
        <v>0.19943420000000001</v>
      </c>
      <c r="I38" s="15">
        <v>0.55449999999999999</v>
      </c>
      <c r="J38" s="14">
        <v>78</v>
      </c>
      <c r="K38" s="15">
        <v>0.10256410000000001</v>
      </c>
      <c r="L38" s="15">
        <v>3.406E-2</v>
      </c>
    </row>
    <row r="39" spans="1:12" x14ac:dyDescent="0.2">
      <c r="A39" s="1" t="s">
        <v>531</v>
      </c>
      <c r="B39" s="14">
        <f>162</f>
        <v>162</v>
      </c>
      <c r="C39" s="15">
        <v>0.16049379999999999</v>
      </c>
      <c r="D39" s="14">
        <v>1078</v>
      </c>
      <c r="E39" s="15">
        <v>0.15584419999999999</v>
      </c>
      <c r="F39" s="15">
        <v>0.87927259999999996</v>
      </c>
      <c r="G39" s="14">
        <v>707</v>
      </c>
      <c r="H39" s="15">
        <v>0.14710039999999999</v>
      </c>
      <c r="I39" s="15">
        <v>0.6663985</v>
      </c>
      <c r="J39" s="14">
        <v>78</v>
      </c>
      <c r="K39" s="15">
        <v>5.1282099999999997E-2</v>
      </c>
      <c r="L39" s="15">
        <v>8.5678000000000004E-3</v>
      </c>
    </row>
    <row r="40" spans="1:12" x14ac:dyDescent="0.2">
      <c r="A40" s="1" t="s">
        <v>452</v>
      </c>
      <c r="B40" s="14">
        <f>162</f>
        <v>162</v>
      </c>
      <c r="C40" s="15">
        <v>0.68518520000000005</v>
      </c>
      <c r="D40" s="14">
        <f>1082</f>
        <v>1082</v>
      </c>
      <c r="E40" s="15">
        <v>0.61645099999999997</v>
      </c>
      <c r="F40" s="15">
        <v>9.1860399999999995E-2</v>
      </c>
      <c r="G40" s="14">
        <v>710</v>
      </c>
      <c r="H40" s="15">
        <v>0.62394369999999999</v>
      </c>
      <c r="I40" s="15">
        <v>0.14394870000000001</v>
      </c>
      <c r="J40" s="14">
        <v>78</v>
      </c>
      <c r="K40" s="15">
        <v>0.75641029999999998</v>
      </c>
      <c r="L40" s="15">
        <v>1.33429E-2</v>
      </c>
    </row>
    <row r="41" spans="1:12" x14ac:dyDescent="0.2">
      <c r="A41" s="1" t="s">
        <v>937</v>
      </c>
      <c r="B41" s="14">
        <v>162</v>
      </c>
      <c r="C41" s="15">
        <f>0.0617284</f>
        <v>6.1728400000000003E-2</v>
      </c>
      <c r="D41" s="14">
        <v>1078</v>
      </c>
      <c r="E41" s="15">
        <f>0.0519481</f>
        <v>5.1948099999999997E-2</v>
      </c>
      <c r="F41" s="15">
        <f>0.6051269</f>
        <v>0.60512690000000002</v>
      </c>
      <c r="G41" s="14">
        <v>707</v>
      </c>
      <c r="H41" s="15">
        <f>0.0565771</f>
        <v>5.6577099999999998E-2</v>
      </c>
      <c r="I41" s="15">
        <f>0.7995254</f>
        <v>0.79952540000000005</v>
      </c>
      <c r="J41" s="14">
        <v>78</v>
      </c>
      <c r="K41" s="15">
        <v>0</v>
      </c>
      <c r="L41" s="15">
        <v>3.04519E-2</v>
      </c>
    </row>
    <row r="42" spans="1:12" x14ac:dyDescent="0.2">
      <c r="A42" s="1" t="s">
        <v>459</v>
      </c>
      <c r="B42" s="14">
        <f>162</f>
        <v>162</v>
      </c>
      <c r="C42" s="15">
        <f>0.0864198</f>
        <v>8.6419800000000005E-2</v>
      </c>
      <c r="D42" s="14">
        <f>1082</f>
        <v>1082</v>
      </c>
      <c r="E42" s="15">
        <f>0.077634</f>
        <v>7.7633999999999995E-2</v>
      </c>
      <c r="F42" s="15">
        <f>0.6986616</f>
        <v>0.69866159999999999</v>
      </c>
      <c r="G42" s="14">
        <v>710</v>
      </c>
      <c r="H42" s="15">
        <v>8.5915500000000006E-2</v>
      </c>
      <c r="I42" s="15">
        <v>0.98352030000000001</v>
      </c>
      <c r="J42" s="14">
        <v>78</v>
      </c>
      <c r="K42" s="15">
        <v>3.8461500000000003E-2</v>
      </c>
      <c r="L42" s="15">
        <v>0.1716522</v>
      </c>
    </row>
    <row r="43" spans="1:12" x14ac:dyDescent="0.2">
      <c r="A43" s="1" t="s">
        <v>460</v>
      </c>
      <c r="B43" s="14">
        <f>162</f>
        <v>162</v>
      </c>
      <c r="C43" s="15">
        <f>0.6049383</f>
        <v>0.60493830000000004</v>
      </c>
      <c r="D43" s="14">
        <f>1082</f>
        <v>1082</v>
      </c>
      <c r="E43" s="15">
        <f>0.5175601</f>
        <v>0.51756009999999997</v>
      </c>
      <c r="F43" s="15">
        <f>0.0377194</f>
        <v>3.77194E-2</v>
      </c>
      <c r="G43" s="14">
        <v>710</v>
      </c>
      <c r="H43" s="15">
        <v>0.50985919999999996</v>
      </c>
      <c r="I43" s="15">
        <v>2.87228E-2</v>
      </c>
      <c r="J43" s="14">
        <v>78</v>
      </c>
      <c r="K43" s="15">
        <v>0.62820509999999996</v>
      </c>
      <c r="L43" s="15">
        <v>7.0841600000000005E-2</v>
      </c>
    </row>
    <row r="44" spans="1:12" x14ac:dyDescent="0.2">
      <c r="A44" s="1" t="s">
        <v>461</v>
      </c>
      <c r="B44" s="14">
        <f>162</f>
        <v>162</v>
      </c>
      <c r="C44" s="15">
        <f>0.2160494</f>
        <v>0.2160494</v>
      </c>
      <c r="D44" s="14">
        <f>1082</f>
        <v>1082</v>
      </c>
      <c r="E44" s="15">
        <f>0.1515712</f>
        <v>0.15157119999999999</v>
      </c>
      <c r="F44" s="15">
        <f>0.0368069</f>
        <v>3.6806899999999997E-2</v>
      </c>
      <c r="G44" s="14">
        <v>710</v>
      </c>
      <c r="H44" s="15">
        <v>0.14929580000000001</v>
      </c>
      <c r="I44" s="15">
        <v>3.7311499999999997E-2</v>
      </c>
      <c r="J44" s="14">
        <v>78</v>
      </c>
      <c r="K44" s="15">
        <v>0.1666667</v>
      </c>
      <c r="L44" s="15">
        <v>0.87016320000000003</v>
      </c>
    </row>
    <row r="45" spans="1:12" x14ac:dyDescent="0.2">
      <c r="A45" s="1" t="s">
        <v>462</v>
      </c>
      <c r="B45" s="14">
        <f>162</f>
        <v>162</v>
      </c>
      <c r="C45" s="15">
        <f>0.1358025</f>
        <v>0.13580249999999999</v>
      </c>
      <c r="D45" s="14">
        <f>1082</f>
        <v>1082</v>
      </c>
      <c r="E45" s="15">
        <f>0.1182994</f>
        <v>0.1182994</v>
      </c>
      <c r="F45" s="15">
        <f>0.5234551</f>
        <v>0.52345509999999995</v>
      </c>
      <c r="G45" s="14">
        <v>710</v>
      </c>
      <c r="H45" s="15">
        <v>0.1239437</v>
      </c>
      <c r="I45" s="15">
        <v>0.68164780000000003</v>
      </c>
      <c r="J45" s="14">
        <v>78</v>
      </c>
      <c r="K45" s="15">
        <v>0.12820509999999999</v>
      </c>
      <c r="L45" s="15">
        <v>0.83299719999999999</v>
      </c>
    </row>
    <row r="46" spans="1:12" x14ac:dyDescent="0.2">
      <c r="A46" s="1" t="s">
        <v>463</v>
      </c>
      <c r="B46" s="14">
        <f>162</f>
        <v>162</v>
      </c>
      <c r="C46" s="15">
        <f>0.0555556</f>
        <v>5.5555599999999997E-2</v>
      </c>
      <c r="D46" s="14">
        <f>1082</f>
        <v>1082</v>
      </c>
      <c r="E46" s="15">
        <f>0.0554529</f>
        <v>5.5452899999999999E-2</v>
      </c>
      <c r="F46" s="15">
        <f>0.9957508</f>
        <v>0.99575080000000005</v>
      </c>
      <c r="G46" s="14">
        <v>710</v>
      </c>
      <c r="H46" s="15">
        <v>6.19718E-2</v>
      </c>
      <c r="I46" s="15">
        <v>0.75775979999999998</v>
      </c>
      <c r="J46" s="14">
        <v>78</v>
      </c>
      <c r="K46" s="15">
        <v>0.17948720000000001</v>
      </c>
      <c r="L46" s="15">
        <v>7.8400000000000003E-7</v>
      </c>
    </row>
    <row r="47" spans="1:12" x14ac:dyDescent="0.2">
      <c r="A47" s="32" t="s">
        <v>470</v>
      </c>
      <c r="B47" s="32">
        <f>162</f>
        <v>162</v>
      </c>
      <c r="C47" s="33">
        <f>1.098765</f>
        <v>1.098765</v>
      </c>
      <c r="D47" s="32">
        <f>1082</f>
        <v>1082</v>
      </c>
      <c r="E47" s="33">
        <f>0.9205176</f>
        <v>0.92051760000000005</v>
      </c>
      <c r="F47" s="33">
        <f>0.0114778</f>
        <v>1.14778E-2</v>
      </c>
      <c r="G47" s="14">
        <v>710</v>
      </c>
      <c r="H47" s="15">
        <v>0.93098590000000003</v>
      </c>
      <c r="I47" s="15">
        <v>2.2698200000000002E-2</v>
      </c>
      <c r="J47" s="14">
        <v>78</v>
      </c>
      <c r="K47" s="15">
        <v>1.1410260000000001</v>
      </c>
      <c r="L47" s="15">
        <v>3.2236399999999998E-2</v>
      </c>
    </row>
    <row r="48" spans="1:12" x14ac:dyDescent="0.2">
      <c r="A48" s="23" t="s">
        <v>532</v>
      </c>
      <c r="B48" s="32"/>
      <c r="C48" s="33"/>
      <c r="D48" s="32"/>
      <c r="E48" s="33"/>
      <c r="F48" s="33"/>
      <c r="G48" s="30"/>
      <c r="H48" s="31"/>
      <c r="I48" s="6"/>
      <c r="J48" s="30"/>
      <c r="K48" s="31"/>
      <c r="L48" s="6"/>
    </row>
    <row r="49" spans="1:12" x14ac:dyDescent="0.2">
      <c r="A49" s="1" t="s">
        <v>29</v>
      </c>
      <c r="B49" s="14">
        <f>167</f>
        <v>167</v>
      </c>
      <c r="C49" s="15">
        <f>0.4491018</f>
        <v>0.4491018</v>
      </c>
      <c r="D49" s="14">
        <f>1106</f>
        <v>1106</v>
      </c>
      <c r="E49" s="15">
        <f>0.5180832</f>
        <v>0.51808319999999997</v>
      </c>
      <c r="F49" s="15">
        <f>0.0964948</f>
        <v>9.6494800000000006E-2</v>
      </c>
      <c r="G49" s="14">
        <v>727</v>
      </c>
      <c r="H49" s="15">
        <v>0.5075653</v>
      </c>
      <c r="I49" s="15">
        <v>0.1729956</v>
      </c>
      <c r="J49" s="14">
        <v>78</v>
      </c>
      <c r="K49" s="15">
        <v>0.64102559999999997</v>
      </c>
      <c r="L49" s="15">
        <v>1.82329E-2</v>
      </c>
    </row>
    <row r="50" spans="1:12" x14ac:dyDescent="0.2">
      <c r="A50" s="1" t="s">
        <v>27</v>
      </c>
      <c r="B50" s="14">
        <f>167</f>
        <v>167</v>
      </c>
      <c r="C50" s="15">
        <f>0.4191617</f>
        <v>0.41916170000000003</v>
      </c>
      <c r="D50" s="14">
        <f>1106</f>
        <v>1106</v>
      </c>
      <c r="E50" s="15">
        <f>0.3933092</f>
        <v>0.39330920000000003</v>
      </c>
      <c r="F50" s="15">
        <f>0.5244247</f>
        <v>0.52442469999999997</v>
      </c>
      <c r="G50" s="14">
        <v>727</v>
      </c>
      <c r="H50" s="15">
        <v>0.39889960000000002</v>
      </c>
      <c r="I50" s="15">
        <v>0.63019250000000004</v>
      </c>
      <c r="J50" s="14">
        <v>78</v>
      </c>
      <c r="K50" s="15">
        <v>0.17948720000000001</v>
      </c>
      <c r="L50" s="15">
        <v>5.77E-5</v>
      </c>
    </row>
    <row r="51" spans="1:12" x14ac:dyDescent="0.2">
      <c r="A51" s="1" t="s">
        <v>28</v>
      </c>
      <c r="B51" s="14">
        <f>167</f>
        <v>167</v>
      </c>
      <c r="C51" s="15">
        <f>0.1257485</f>
        <v>0.12574850000000001</v>
      </c>
      <c r="D51" s="14">
        <f>1106</f>
        <v>1106</v>
      </c>
      <c r="E51" s="15">
        <f>0.0750452</f>
        <v>7.5045200000000006E-2</v>
      </c>
      <c r="F51" s="15">
        <f>0.025762</f>
        <v>2.5762E-2</v>
      </c>
      <c r="G51" s="14">
        <v>727</v>
      </c>
      <c r="H51" s="15">
        <v>7.5653399999999996E-2</v>
      </c>
      <c r="I51" s="15">
        <v>3.6333200000000003E-2</v>
      </c>
      <c r="J51" s="14">
        <v>78</v>
      </c>
      <c r="K51" s="15">
        <v>0.17948720000000001</v>
      </c>
      <c r="L51" s="15">
        <v>8.9459999999999995E-4</v>
      </c>
    </row>
    <row r="52" spans="1:12" x14ac:dyDescent="0.2">
      <c r="A52" s="8" t="s">
        <v>30</v>
      </c>
      <c r="B52" s="14">
        <f>167</f>
        <v>167</v>
      </c>
      <c r="C52" s="15">
        <f>0.005988</f>
        <v>5.9880000000000003E-3</v>
      </c>
      <c r="D52" s="14">
        <f>1106</f>
        <v>1106</v>
      </c>
      <c r="E52" s="15">
        <f>0.0135624</f>
        <v>1.35624E-2</v>
      </c>
      <c r="F52" s="15">
        <f>0.412803</f>
        <v>0.41280299999999998</v>
      </c>
      <c r="G52" s="14">
        <v>727</v>
      </c>
      <c r="H52" s="15">
        <v>1.78817E-2</v>
      </c>
      <c r="I52" s="15">
        <v>0.26426709999999998</v>
      </c>
      <c r="J52" s="14">
        <v>78</v>
      </c>
      <c r="K52" s="15">
        <v>0</v>
      </c>
      <c r="L52" s="15">
        <v>0.29753420000000003</v>
      </c>
    </row>
    <row r="53" spans="1:12" x14ac:dyDescent="0.2">
      <c r="A53" s="1" t="s">
        <v>333</v>
      </c>
      <c r="B53" s="14">
        <f>163</f>
        <v>163</v>
      </c>
      <c r="C53" s="15">
        <f>0.4601227</f>
        <v>0.4601227</v>
      </c>
      <c r="D53" s="14">
        <f>1083</f>
        <v>1083</v>
      </c>
      <c r="E53" s="15">
        <f>0.3471837</f>
        <v>0.34718369999999998</v>
      </c>
      <c r="F53" s="15">
        <f>0.0051532</f>
        <v>5.1532000000000001E-3</v>
      </c>
      <c r="G53" s="14">
        <v>707</v>
      </c>
      <c r="H53" s="15">
        <v>0.34936349999999999</v>
      </c>
      <c r="I53" s="15">
        <v>8.2874999999999997E-3</v>
      </c>
      <c r="J53" s="14">
        <v>78</v>
      </c>
      <c r="K53" s="15">
        <v>0.62820509999999996</v>
      </c>
      <c r="L53" s="15">
        <v>7.0900000000000001E-7</v>
      </c>
    </row>
    <row r="54" spans="1:12" x14ac:dyDescent="0.2">
      <c r="A54" s="1" t="s">
        <v>334</v>
      </c>
      <c r="B54" s="14">
        <f>163</f>
        <v>163</v>
      </c>
      <c r="C54" s="15">
        <f>0.190184</f>
        <v>0.19018399999999999</v>
      </c>
      <c r="D54" s="14">
        <f>1083</f>
        <v>1083</v>
      </c>
      <c r="E54" s="15">
        <f>0.2483841</f>
        <v>0.2483841</v>
      </c>
      <c r="F54" s="15">
        <f>0.1051767</f>
        <v>0.1051767</v>
      </c>
      <c r="G54" s="14">
        <v>707</v>
      </c>
      <c r="H54" s="15">
        <v>0.25459690000000001</v>
      </c>
      <c r="I54" s="15">
        <v>8.3697499999999994E-2</v>
      </c>
      <c r="J54" s="14">
        <v>78</v>
      </c>
      <c r="K54" s="15">
        <v>0.23076920000000001</v>
      </c>
      <c r="L54" s="15">
        <v>0.91340759999999999</v>
      </c>
    </row>
    <row r="55" spans="1:12" x14ac:dyDescent="0.2">
      <c r="A55" s="1" t="s">
        <v>335</v>
      </c>
      <c r="B55" s="14">
        <f>163</f>
        <v>163</v>
      </c>
      <c r="C55" s="15">
        <f>0.202454</f>
        <v>0.202454</v>
      </c>
      <c r="D55" s="14">
        <f>1083</f>
        <v>1083</v>
      </c>
      <c r="E55" s="15">
        <f>0.2234534</f>
        <v>0.2234534</v>
      </c>
      <c r="F55" s="15">
        <f>0.5467116</f>
        <v>0.54671159999999996</v>
      </c>
      <c r="G55" s="14">
        <v>707</v>
      </c>
      <c r="H55" s="15">
        <v>0.2135785</v>
      </c>
      <c r="I55" s="15">
        <v>0.75388129999999998</v>
      </c>
      <c r="J55" s="14">
        <v>78</v>
      </c>
      <c r="K55" s="15">
        <v>8.9743600000000007E-2</v>
      </c>
      <c r="L55" s="15">
        <v>4.0492999999999996E-3</v>
      </c>
    </row>
    <row r="56" spans="1:12" x14ac:dyDescent="0.2">
      <c r="A56" s="1" t="s">
        <v>336</v>
      </c>
      <c r="B56" s="14">
        <f>163</f>
        <v>163</v>
      </c>
      <c r="C56" s="15">
        <f>0.0674847</f>
        <v>6.7484699999999995E-2</v>
      </c>
      <c r="D56" s="14">
        <f>1083</f>
        <v>1083</v>
      </c>
      <c r="E56" s="15">
        <f>0.099723</f>
        <v>9.9723000000000006E-2</v>
      </c>
      <c r="F56" s="15">
        <f>0.1916948</f>
        <v>0.1916948</v>
      </c>
      <c r="G56" s="14">
        <v>707</v>
      </c>
      <c r="H56" s="15">
        <v>9.7595500000000002E-2</v>
      </c>
      <c r="I56" s="15">
        <v>0.23041220000000001</v>
      </c>
      <c r="J56" s="14">
        <v>78</v>
      </c>
      <c r="K56" s="15">
        <v>1.28205E-2</v>
      </c>
      <c r="L56" s="15">
        <v>9.8718E-3</v>
      </c>
    </row>
    <row r="57" spans="1:12" x14ac:dyDescent="0.2">
      <c r="A57" s="1" t="s">
        <v>337</v>
      </c>
      <c r="B57" s="14">
        <f>163</f>
        <v>163</v>
      </c>
      <c r="C57" s="15">
        <f>0.0552147</f>
        <v>5.5214699999999999E-2</v>
      </c>
      <c r="D57" s="14">
        <f>1083</f>
        <v>1083</v>
      </c>
      <c r="E57" s="15">
        <f>0.0526316</f>
        <v>5.2631600000000001E-2</v>
      </c>
      <c r="F57" s="15">
        <f>0.8908106</f>
        <v>0.89081060000000001</v>
      </c>
      <c r="G57" s="14">
        <v>707</v>
      </c>
      <c r="H57" s="15">
        <v>4.9505E-2</v>
      </c>
      <c r="I57" s="15">
        <v>0.76425909999999997</v>
      </c>
      <c r="J57" s="14">
        <v>78</v>
      </c>
      <c r="K57" s="15">
        <v>0</v>
      </c>
      <c r="L57" s="15">
        <v>3.0120000000000001E-2</v>
      </c>
    </row>
    <row r="58" spans="1:12" x14ac:dyDescent="0.2">
      <c r="A58" s="1" t="s">
        <v>338</v>
      </c>
      <c r="B58" s="14">
        <f>163</f>
        <v>163</v>
      </c>
      <c r="C58" s="15">
        <f>0</f>
        <v>0</v>
      </c>
      <c r="D58" s="14">
        <f>1083</f>
        <v>1083</v>
      </c>
      <c r="E58" s="15">
        <f>0.0175439</f>
        <v>1.7543900000000001E-2</v>
      </c>
      <c r="F58" s="15">
        <f>0.0883638</f>
        <v>8.8363800000000006E-2</v>
      </c>
      <c r="G58" s="14">
        <v>707</v>
      </c>
      <c r="H58" s="15">
        <v>2.26308E-2</v>
      </c>
      <c r="I58" s="15">
        <v>5.2557399999999997E-2</v>
      </c>
      <c r="J58" s="14">
        <v>78</v>
      </c>
      <c r="K58" s="15">
        <v>2.5641000000000001E-2</v>
      </c>
      <c r="L58" s="15">
        <v>0.41187849999999998</v>
      </c>
    </row>
    <row r="59" spans="1:12" x14ac:dyDescent="0.2">
      <c r="A59" s="8" t="s">
        <v>339</v>
      </c>
      <c r="B59" s="14">
        <f>163</f>
        <v>163</v>
      </c>
      <c r="C59" s="15">
        <f>0.0245399</f>
        <v>2.45399E-2</v>
      </c>
      <c r="D59" s="14">
        <f>1083</f>
        <v>1083</v>
      </c>
      <c r="E59" s="15">
        <f>0.0110803</f>
        <v>1.10803E-2</v>
      </c>
      <c r="F59" s="15">
        <f>0.1547552</f>
        <v>0.15475520000000001</v>
      </c>
      <c r="G59" s="14">
        <v>707</v>
      </c>
      <c r="H59" s="15">
        <v>1.2729799999999999E-2</v>
      </c>
      <c r="I59" s="15">
        <v>0.26256639999999998</v>
      </c>
      <c r="J59" s="14">
        <v>78</v>
      </c>
      <c r="K59" s="15">
        <v>1.28205E-2</v>
      </c>
      <c r="L59" s="15">
        <v>0.97911870000000001</v>
      </c>
    </row>
    <row r="60" spans="1:12" x14ac:dyDescent="0.2">
      <c r="A60" s="1" t="s">
        <v>464</v>
      </c>
      <c r="B60" s="14">
        <f>167</f>
        <v>167</v>
      </c>
      <c r="C60" s="15">
        <f>0.5748503</f>
        <v>0.57485030000000004</v>
      </c>
      <c r="D60" s="14">
        <f>1106</f>
        <v>1106</v>
      </c>
      <c r="E60" s="15">
        <f>0.5931284</f>
        <v>0.5931284</v>
      </c>
      <c r="F60" s="15">
        <f>0.6543206</f>
        <v>0.65432060000000003</v>
      </c>
      <c r="G60" s="14">
        <v>727</v>
      </c>
      <c r="H60" s="15">
        <v>0.58321869999999998</v>
      </c>
      <c r="I60" s="15">
        <v>0.84328230000000004</v>
      </c>
      <c r="J60" s="14">
        <v>78</v>
      </c>
      <c r="K60" s="15">
        <v>0.82051280000000004</v>
      </c>
      <c r="L60" s="15">
        <v>2.2399999999999999E-5</v>
      </c>
    </row>
    <row r="61" spans="1:12" x14ac:dyDescent="0.2">
      <c r="A61" s="14" t="s">
        <v>433</v>
      </c>
      <c r="B61" s="14">
        <f>163</f>
        <v>163</v>
      </c>
      <c r="C61" s="15">
        <f>0.6748466</f>
        <v>0.67484659999999996</v>
      </c>
      <c r="D61" s="14">
        <f>1083</f>
        <v>1083</v>
      </c>
      <c r="E61" s="15">
        <f>0.6241921</f>
        <v>0.62419210000000003</v>
      </c>
      <c r="F61" s="15">
        <f>0.2115252</f>
        <v>0.2115252</v>
      </c>
      <c r="G61" s="14">
        <v>707</v>
      </c>
      <c r="H61" s="15">
        <v>0.63932109999999998</v>
      </c>
      <c r="I61" s="15">
        <v>0.3925573</v>
      </c>
      <c r="J61" s="14">
        <v>78</v>
      </c>
      <c r="K61" s="15">
        <v>0.89743589999999995</v>
      </c>
      <c r="L61" s="15">
        <v>4.3500000000000002E-7</v>
      </c>
    </row>
    <row r="62" spans="1:12" x14ac:dyDescent="0.2">
      <c r="A62" s="14"/>
      <c r="B62" s="14"/>
      <c r="C62" s="15"/>
      <c r="D62" s="14"/>
      <c r="E62" s="15"/>
      <c r="F62" s="15"/>
      <c r="G62" s="14"/>
      <c r="H62" s="15"/>
      <c r="I62" s="15"/>
      <c r="J62" s="14"/>
      <c r="K62" s="15"/>
      <c r="L62" s="15"/>
    </row>
    <row r="63" spans="1:12" ht="50" customHeight="1" x14ac:dyDescent="0.2">
      <c r="A63" s="59" t="s">
        <v>938</v>
      </c>
      <c r="B63" s="59"/>
      <c r="C63" s="59"/>
      <c r="D63" s="59"/>
      <c r="E63" s="59"/>
      <c r="F63" s="59"/>
      <c r="G63" s="59"/>
      <c r="H63" s="59"/>
      <c r="I63" s="59"/>
    </row>
    <row r="64" spans="1:12" ht="64" customHeight="1" x14ac:dyDescent="0.2">
      <c r="A64" s="26"/>
      <c r="B64" s="26"/>
      <c r="C64" s="26"/>
      <c r="D64" s="26"/>
      <c r="E64" s="26"/>
      <c r="F64" s="26"/>
    </row>
    <row r="65" spans="1:6" x14ac:dyDescent="0.2">
      <c r="A65" s="26"/>
      <c r="B65" s="26"/>
      <c r="C65" s="26"/>
      <c r="D65" s="26"/>
      <c r="E65" s="26"/>
      <c r="F65" s="26"/>
    </row>
    <row r="66" spans="1:6" ht="4" customHeight="1" x14ac:dyDescent="0.2"/>
  </sheetData>
  <mergeCells count="6">
    <mergeCell ref="A2:I2"/>
    <mergeCell ref="A63:I63"/>
    <mergeCell ref="J3:L3"/>
    <mergeCell ref="B3:C3"/>
    <mergeCell ref="D3:F3"/>
    <mergeCell ref="G3:I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E23"/>
  <sheetViews>
    <sheetView zoomScale="101" workbookViewId="0">
      <selection activeCell="F16" sqref="F16"/>
    </sheetView>
  </sheetViews>
  <sheetFormatPr baseColWidth="10" defaultColWidth="10.6640625" defaultRowHeight="16" x14ac:dyDescent="0.2"/>
  <cols>
    <col min="1" max="1" width="13" customWidth="1"/>
  </cols>
  <sheetData>
    <row r="2" spans="1:5" x14ac:dyDescent="0.2">
      <c r="A2" s="61" t="s">
        <v>526</v>
      </c>
      <c r="B2" s="61"/>
      <c r="C2" s="61"/>
      <c r="D2" s="61"/>
    </row>
    <row r="3" spans="1:5" x14ac:dyDescent="0.2">
      <c r="A3" s="11" t="s">
        <v>484</v>
      </c>
      <c r="B3" s="11" t="s">
        <v>1</v>
      </c>
      <c r="C3" s="11" t="s">
        <v>2</v>
      </c>
      <c r="D3" s="11" t="s">
        <v>433</v>
      </c>
      <c r="E3" s="11" t="s">
        <v>479</v>
      </c>
    </row>
    <row r="4" spans="1:5" x14ac:dyDescent="0.2">
      <c r="A4" s="12" t="s">
        <v>474</v>
      </c>
      <c r="B4" s="12">
        <v>297</v>
      </c>
      <c r="C4" s="21">
        <v>0.59599999999999997</v>
      </c>
      <c r="D4" s="22">
        <v>0.65200000000000002</v>
      </c>
      <c r="E4" s="22">
        <v>0.36899999999999999</v>
      </c>
    </row>
    <row r="5" spans="1:5" x14ac:dyDescent="0.2">
      <c r="A5" s="12" t="s">
        <v>475</v>
      </c>
      <c r="B5" s="12">
        <v>248</v>
      </c>
      <c r="C5" s="21">
        <v>0.59299999999999997</v>
      </c>
      <c r="D5" s="21">
        <v>0.66300000000000003</v>
      </c>
      <c r="E5" s="22" t="s">
        <v>482</v>
      </c>
    </row>
    <row r="6" spans="1:5" x14ac:dyDescent="0.2">
      <c r="A6" s="12" t="s">
        <v>476</v>
      </c>
      <c r="B6" s="12">
        <v>255</v>
      </c>
      <c r="C6" s="21">
        <v>0.62</v>
      </c>
      <c r="D6" s="22" t="s">
        <v>481</v>
      </c>
      <c r="E6" s="22" t="s">
        <v>483</v>
      </c>
    </row>
    <row r="7" spans="1:5" x14ac:dyDescent="0.2">
      <c r="A7" s="12" t="s">
        <v>477</v>
      </c>
      <c r="B7" s="12">
        <v>235</v>
      </c>
      <c r="C7" s="21">
        <v>0.6</v>
      </c>
      <c r="D7" s="21">
        <v>0.64700000000000002</v>
      </c>
      <c r="E7" s="21">
        <v>0.33600000000000002</v>
      </c>
    </row>
    <row r="8" spans="1:5" x14ac:dyDescent="0.2">
      <c r="A8" s="12" t="s">
        <v>478</v>
      </c>
      <c r="B8" s="12">
        <v>238</v>
      </c>
      <c r="C8" s="22" t="s">
        <v>480</v>
      </c>
      <c r="D8" s="21">
        <v>0.64700000000000002</v>
      </c>
      <c r="E8" s="21">
        <v>0.379</v>
      </c>
    </row>
    <row r="9" spans="1:5" ht="17" thickBot="1" x14ac:dyDescent="0.25">
      <c r="A9" s="17" t="s">
        <v>8</v>
      </c>
      <c r="B9" s="17">
        <v>1273</v>
      </c>
      <c r="C9" s="17">
        <v>0.59099999999999997</v>
      </c>
      <c r="D9" s="17">
        <v>0.63100000000000001</v>
      </c>
      <c r="E9" s="17">
        <v>0.36199999999999999</v>
      </c>
    </row>
    <row r="10" spans="1:5" ht="17" thickTop="1" x14ac:dyDescent="0.2">
      <c r="A10" s="11" t="s">
        <v>0</v>
      </c>
      <c r="B10" s="11"/>
      <c r="C10" s="11"/>
      <c r="D10" s="24"/>
    </row>
    <row r="11" spans="1:5" ht="16" customHeight="1" x14ac:dyDescent="0.2">
      <c r="A11" s="12" t="s">
        <v>466</v>
      </c>
      <c r="B11" s="12">
        <v>374</v>
      </c>
      <c r="C11" s="13" t="s">
        <v>524</v>
      </c>
      <c r="D11" s="25"/>
    </row>
    <row r="12" spans="1:5" x14ac:dyDescent="0.2">
      <c r="A12" s="12" t="s">
        <v>3</v>
      </c>
      <c r="B12" s="12">
        <v>282</v>
      </c>
      <c r="C12" s="12">
        <v>0.59199999999999997</v>
      </c>
      <c r="D12" s="19"/>
    </row>
    <row r="13" spans="1:5" ht="16" customHeight="1" x14ac:dyDescent="0.2">
      <c r="A13" s="12" t="s">
        <v>4</v>
      </c>
      <c r="B13" s="12">
        <v>234</v>
      </c>
      <c r="C13" s="13" t="s">
        <v>525</v>
      </c>
      <c r="D13" s="25"/>
    </row>
    <row r="14" spans="1:5" x14ac:dyDescent="0.2">
      <c r="A14" s="12" t="s">
        <v>5</v>
      </c>
      <c r="B14" s="12">
        <v>219</v>
      </c>
      <c r="C14" s="12">
        <v>0.60299999999999998</v>
      </c>
      <c r="D14" s="19"/>
    </row>
    <row r="15" spans="1:5" x14ac:dyDescent="0.2">
      <c r="A15" s="12" t="s">
        <v>6</v>
      </c>
      <c r="B15" s="12">
        <v>70</v>
      </c>
      <c r="C15" s="12">
        <v>0.58599999999999997</v>
      </c>
      <c r="D15" s="19"/>
    </row>
    <row r="16" spans="1:5" x14ac:dyDescent="0.2">
      <c r="A16" s="12" t="s">
        <v>7</v>
      </c>
      <c r="B16" s="12">
        <v>57</v>
      </c>
      <c r="C16" s="12">
        <v>0.49099999999999999</v>
      </c>
      <c r="D16" s="19"/>
    </row>
    <row r="17" spans="1:4" x14ac:dyDescent="0.2">
      <c r="A17" s="16" t="s">
        <v>435</v>
      </c>
      <c r="B17" s="16">
        <v>7</v>
      </c>
      <c r="C17" s="44" t="s">
        <v>847</v>
      </c>
      <c r="D17" s="19"/>
    </row>
    <row r="18" spans="1:4" ht="17" thickBot="1" x14ac:dyDescent="0.25">
      <c r="A18" s="17" t="s">
        <v>8</v>
      </c>
      <c r="B18" s="17">
        <v>1244</v>
      </c>
      <c r="C18" s="17">
        <v>0.59199999999999997</v>
      </c>
      <c r="D18" s="19"/>
    </row>
    <row r="19" spans="1:4" ht="17" thickTop="1" x14ac:dyDescent="0.2">
      <c r="A19" s="19"/>
      <c r="B19" s="19"/>
      <c r="C19" s="19"/>
      <c r="D19" s="19"/>
    </row>
    <row r="20" spans="1:4" x14ac:dyDescent="0.2">
      <c r="A20" t="s">
        <v>31</v>
      </c>
      <c r="B20" s="12"/>
      <c r="C20" s="12"/>
      <c r="D20" s="12"/>
    </row>
    <row r="21" spans="1:4" x14ac:dyDescent="0.2">
      <c r="A21" s="59" t="s">
        <v>848</v>
      </c>
      <c r="B21" s="59"/>
      <c r="C21" s="59"/>
      <c r="D21" s="59"/>
    </row>
    <row r="22" spans="1:4" x14ac:dyDescent="0.2">
      <c r="A22" s="59"/>
      <c r="B22" s="59"/>
      <c r="C22" s="59"/>
      <c r="D22" s="59"/>
    </row>
    <row r="23" spans="1:4" ht="53" customHeight="1" x14ac:dyDescent="0.2">
      <c r="A23" s="59"/>
      <c r="B23" s="59"/>
      <c r="C23" s="59"/>
      <c r="D23" s="59"/>
    </row>
  </sheetData>
  <mergeCells count="2">
    <mergeCell ref="A2:D2"/>
    <mergeCell ref="A21:D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E3D3-50EA-F649-BB31-3E3CC405076A}">
  <dimension ref="A2:O90"/>
  <sheetViews>
    <sheetView topLeftCell="A69" workbookViewId="0">
      <selection activeCell="E8" sqref="E8"/>
    </sheetView>
  </sheetViews>
  <sheetFormatPr baseColWidth="10" defaultRowHeight="16" x14ac:dyDescent="0.2"/>
  <cols>
    <col min="1" max="1" width="27" customWidth="1"/>
  </cols>
  <sheetData>
    <row r="2" spans="1:6" x14ac:dyDescent="0.2">
      <c r="A2" s="62" t="s">
        <v>981</v>
      </c>
      <c r="B2" s="62"/>
      <c r="C2" s="62"/>
      <c r="D2" s="62"/>
      <c r="E2" s="62"/>
      <c r="F2" s="62"/>
    </row>
    <row r="3" spans="1:6" x14ac:dyDescent="0.2">
      <c r="A3" s="50" t="s">
        <v>10</v>
      </c>
      <c r="B3" s="51" t="s">
        <v>26</v>
      </c>
      <c r="C3" s="51" t="s">
        <v>25</v>
      </c>
      <c r="D3" s="51" t="s">
        <v>162</v>
      </c>
    </row>
    <row r="4" spans="1:6" x14ac:dyDescent="0.2">
      <c r="A4" t="s">
        <v>24</v>
      </c>
      <c r="B4" s="41" t="s">
        <v>434</v>
      </c>
      <c r="C4" s="41" t="s">
        <v>433</v>
      </c>
      <c r="D4" s="41" t="s">
        <v>888</v>
      </c>
    </row>
    <row r="5" spans="1:6" x14ac:dyDescent="0.2">
      <c r="A5" s="39" t="s">
        <v>10</v>
      </c>
      <c r="B5" s="40" t="s">
        <v>10</v>
      </c>
      <c r="C5" s="40" t="s">
        <v>10</v>
      </c>
      <c r="D5" s="40" t="s">
        <v>10</v>
      </c>
    </row>
    <row r="6" spans="1:6" x14ac:dyDescent="0.2">
      <c r="A6" t="s">
        <v>681</v>
      </c>
      <c r="B6" s="41" t="s">
        <v>345</v>
      </c>
      <c r="C6" s="41" t="s">
        <v>889</v>
      </c>
      <c r="D6" s="41" t="s">
        <v>890</v>
      </c>
    </row>
    <row r="7" spans="1:6" x14ac:dyDescent="0.2">
      <c r="A7" t="s">
        <v>10</v>
      </c>
      <c r="B7" s="41" t="s">
        <v>114</v>
      </c>
      <c r="C7" s="41" t="s">
        <v>115</v>
      </c>
      <c r="D7" s="41" t="s">
        <v>114</v>
      </c>
    </row>
    <row r="8" spans="1:6" x14ac:dyDescent="0.2">
      <c r="A8" t="s">
        <v>682</v>
      </c>
      <c r="B8" s="41" t="s">
        <v>176</v>
      </c>
      <c r="C8" s="41" t="s">
        <v>70</v>
      </c>
      <c r="D8" s="41" t="s">
        <v>127</v>
      </c>
    </row>
    <row r="9" spans="1:6" x14ac:dyDescent="0.2">
      <c r="A9" t="s">
        <v>10</v>
      </c>
      <c r="B9" s="41" t="s">
        <v>201</v>
      </c>
      <c r="C9" s="41" t="s">
        <v>72</v>
      </c>
      <c r="D9" s="41" t="s">
        <v>80</v>
      </c>
    </row>
    <row r="10" spans="1:6" x14ac:dyDescent="0.2">
      <c r="A10" t="s">
        <v>657</v>
      </c>
      <c r="B10" s="41" t="s">
        <v>891</v>
      </c>
      <c r="C10" s="41" t="s">
        <v>892</v>
      </c>
      <c r="D10" s="41" t="s">
        <v>893</v>
      </c>
    </row>
    <row r="11" spans="1:6" x14ac:dyDescent="0.2">
      <c r="A11" t="s">
        <v>10</v>
      </c>
      <c r="B11" s="41" t="s">
        <v>237</v>
      </c>
      <c r="C11" s="41" t="s">
        <v>144</v>
      </c>
      <c r="D11" s="41" t="s">
        <v>122</v>
      </c>
    </row>
    <row r="12" spans="1:6" x14ac:dyDescent="0.2">
      <c r="A12" t="s">
        <v>717</v>
      </c>
      <c r="B12" s="41" t="s">
        <v>177</v>
      </c>
      <c r="C12" s="41" t="s">
        <v>154</v>
      </c>
      <c r="D12" s="41" t="s">
        <v>260</v>
      </c>
    </row>
    <row r="13" spans="1:6" x14ac:dyDescent="0.2">
      <c r="A13" t="s">
        <v>10</v>
      </c>
      <c r="B13" s="41" t="s">
        <v>358</v>
      </c>
      <c r="C13" s="41" t="s">
        <v>358</v>
      </c>
      <c r="D13" s="41" t="s">
        <v>358</v>
      </c>
    </row>
    <row r="14" spans="1:6" x14ac:dyDescent="0.2">
      <c r="A14" t="s">
        <v>759</v>
      </c>
      <c r="B14" s="41" t="s">
        <v>204</v>
      </c>
      <c r="C14" s="41" t="s">
        <v>204</v>
      </c>
      <c r="D14" s="41" t="s">
        <v>242</v>
      </c>
    </row>
    <row r="15" spans="1:6" x14ac:dyDescent="0.2">
      <c r="A15" t="s">
        <v>10</v>
      </c>
      <c r="B15" s="41" t="s">
        <v>140</v>
      </c>
      <c r="C15" s="41" t="s">
        <v>140</v>
      </c>
      <c r="D15" s="41" t="s">
        <v>140</v>
      </c>
    </row>
    <row r="16" spans="1:6" x14ac:dyDescent="0.2">
      <c r="A16" t="s">
        <v>695</v>
      </c>
      <c r="B16" s="41" t="s">
        <v>894</v>
      </c>
      <c r="C16" s="41" t="s">
        <v>199</v>
      </c>
      <c r="D16" s="41" t="s">
        <v>251</v>
      </c>
    </row>
    <row r="17" spans="1:4" x14ac:dyDescent="0.2">
      <c r="A17" t="s">
        <v>10</v>
      </c>
      <c r="B17" s="41" t="s">
        <v>59</v>
      </c>
      <c r="C17" s="41" t="s">
        <v>144</v>
      </c>
      <c r="D17" s="41" t="s">
        <v>147</v>
      </c>
    </row>
    <row r="18" spans="1:4" x14ac:dyDescent="0.2">
      <c r="A18" t="s">
        <v>697</v>
      </c>
      <c r="B18" s="41" t="s">
        <v>792</v>
      </c>
      <c r="C18" s="41" t="s">
        <v>163</v>
      </c>
      <c r="D18" s="41" t="s">
        <v>154</v>
      </c>
    </row>
    <row r="19" spans="1:4" x14ac:dyDescent="0.2">
      <c r="A19" t="s">
        <v>10</v>
      </c>
      <c r="B19" s="41" t="s">
        <v>43</v>
      </c>
      <c r="C19" s="41" t="s">
        <v>132</v>
      </c>
      <c r="D19" s="41" t="s">
        <v>45</v>
      </c>
    </row>
    <row r="20" spans="1:4" x14ac:dyDescent="0.2">
      <c r="A20" t="s">
        <v>698</v>
      </c>
      <c r="B20" s="41" t="s">
        <v>895</v>
      </c>
      <c r="C20" s="41" t="s">
        <v>348</v>
      </c>
      <c r="D20" s="41" t="s">
        <v>353</v>
      </c>
    </row>
    <row r="21" spans="1:4" x14ac:dyDescent="0.2">
      <c r="A21" t="s">
        <v>10</v>
      </c>
      <c r="B21" s="41" t="s">
        <v>352</v>
      </c>
      <c r="C21" s="41" t="s">
        <v>402</v>
      </c>
      <c r="D21" s="41" t="s">
        <v>392</v>
      </c>
    </row>
    <row r="22" spans="1:4" x14ac:dyDescent="0.2">
      <c r="A22" t="s">
        <v>699</v>
      </c>
      <c r="B22" s="41" t="s">
        <v>110</v>
      </c>
      <c r="C22" s="41" t="s">
        <v>896</v>
      </c>
      <c r="D22" s="41" t="s">
        <v>897</v>
      </c>
    </row>
    <row r="23" spans="1:4" x14ac:dyDescent="0.2">
      <c r="A23" t="s">
        <v>10</v>
      </c>
      <c r="B23" s="41" t="s">
        <v>91</v>
      </c>
      <c r="C23" s="41" t="s">
        <v>60</v>
      </c>
      <c r="D23" s="41" t="s">
        <v>91</v>
      </c>
    </row>
    <row r="24" spans="1:4" x14ac:dyDescent="0.2">
      <c r="A24" t="s">
        <v>700</v>
      </c>
      <c r="B24" s="41" t="s">
        <v>179</v>
      </c>
      <c r="C24" s="41" t="s">
        <v>118</v>
      </c>
      <c r="D24" s="41" t="s">
        <v>898</v>
      </c>
    </row>
    <row r="25" spans="1:4" x14ac:dyDescent="0.2">
      <c r="A25" t="s">
        <v>10</v>
      </c>
      <c r="B25" s="41" t="s">
        <v>147</v>
      </c>
      <c r="C25" s="41" t="s">
        <v>209</v>
      </c>
      <c r="D25" s="41" t="s">
        <v>144</v>
      </c>
    </row>
    <row r="26" spans="1:4" x14ac:dyDescent="0.2">
      <c r="A26" t="s">
        <v>701</v>
      </c>
      <c r="B26" s="41" t="s">
        <v>69</v>
      </c>
      <c r="C26" s="41" t="s">
        <v>899</v>
      </c>
      <c r="D26" s="41" t="s">
        <v>900</v>
      </c>
    </row>
    <row r="27" spans="1:4" x14ac:dyDescent="0.2">
      <c r="A27" t="s">
        <v>10</v>
      </c>
      <c r="B27" s="41" t="s">
        <v>102</v>
      </c>
      <c r="C27" s="41" t="s">
        <v>901</v>
      </c>
      <c r="D27" s="41" t="s">
        <v>193</v>
      </c>
    </row>
    <row r="28" spans="1:4" x14ac:dyDescent="0.2">
      <c r="A28" t="s">
        <v>702</v>
      </c>
      <c r="B28" s="41" t="s">
        <v>902</v>
      </c>
      <c r="C28" s="41" t="s">
        <v>608</v>
      </c>
      <c r="D28" s="41" t="s">
        <v>169</v>
      </c>
    </row>
    <row r="29" spans="1:4" x14ac:dyDescent="0.2">
      <c r="A29" t="s">
        <v>10</v>
      </c>
      <c r="B29" s="41" t="s">
        <v>109</v>
      </c>
      <c r="C29" s="41" t="s">
        <v>103</v>
      </c>
      <c r="D29" s="41" t="s">
        <v>426</v>
      </c>
    </row>
    <row r="30" spans="1:4" x14ac:dyDescent="0.2">
      <c r="A30" t="s">
        <v>703</v>
      </c>
      <c r="B30" s="41" t="s">
        <v>903</v>
      </c>
      <c r="C30" s="41" t="s">
        <v>879</v>
      </c>
      <c r="D30" s="41" t="s">
        <v>188</v>
      </c>
    </row>
    <row r="31" spans="1:4" x14ac:dyDescent="0.2">
      <c r="A31" t="s">
        <v>10</v>
      </c>
      <c r="B31" s="41" t="s">
        <v>410</v>
      </c>
      <c r="C31" s="41" t="s">
        <v>342</v>
      </c>
      <c r="D31" s="41" t="s">
        <v>40</v>
      </c>
    </row>
    <row r="32" spans="1:4" x14ac:dyDescent="0.2">
      <c r="A32" t="s">
        <v>704</v>
      </c>
      <c r="B32" s="41" t="s">
        <v>904</v>
      </c>
      <c r="C32" s="41" t="s">
        <v>214</v>
      </c>
      <c r="D32" s="41" t="s">
        <v>175</v>
      </c>
    </row>
    <row r="33" spans="1:4" x14ac:dyDescent="0.2">
      <c r="A33" t="s">
        <v>10</v>
      </c>
      <c r="B33" s="41" t="s">
        <v>350</v>
      </c>
      <c r="C33" s="41" t="s">
        <v>493</v>
      </c>
      <c r="D33" s="41" t="s">
        <v>98</v>
      </c>
    </row>
    <row r="34" spans="1:4" x14ac:dyDescent="0.2">
      <c r="A34" t="s">
        <v>705</v>
      </c>
      <c r="B34" s="41" t="s">
        <v>905</v>
      </c>
      <c r="C34" s="41" t="s">
        <v>906</v>
      </c>
      <c r="D34" s="41" t="s">
        <v>605</v>
      </c>
    </row>
    <row r="35" spans="1:4" x14ac:dyDescent="0.2">
      <c r="A35" t="s">
        <v>10</v>
      </c>
      <c r="B35" s="41" t="s">
        <v>907</v>
      </c>
      <c r="C35" s="41" t="s">
        <v>871</v>
      </c>
      <c r="D35" s="41" t="s">
        <v>398</v>
      </c>
    </row>
    <row r="36" spans="1:4" x14ac:dyDescent="0.2">
      <c r="A36" t="s">
        <v>763</v>
      </c>
      <c r="B36" s="41" t="s">
        <v>93</v>
      </c>
      <c r="C36" s="41" t="s">
        <v>223</v>
      </c>
      <c r="D36" s="41" t="s">
        <v>127</v>
      </c>
    </row>
    <row r="37" spans="1:4" x14ac:dyDescent="0.2">
      <c r="A37" t="s">
        <v>10</v>
      </c>
      <c r="B37" s="41" t="s">
        <v>201</v>
      </c>
      <c r="C37" s="41" t="s">
        <v>73</v>
      </c>
      <c r="D37" s="41" t="s">
        <v>62</v>
      </c>
    </row>
    <row r="38" spans="1:4" x14ac:dyDescent="0.2">
      <c r="A38" t="s">
        <v>764</v>
      </c>
      <c r="B38" s="41" t="s">
        <v>205</v>
      </c>
      <c r="C38" s="41" t="s">
        <v>166</v>
      </c>
      <c r="D38" s="41" t="s">
        <v>11</v>
      </c>
    </row>
    <row r="39" spans="1:4" x14ac:dyDescent="0.2">
      <c r="A39" t="s">
        <v>10</v>
      </c>
      <c r="B39" s="41" t="s">
        <v>72</v>
      </c>
      <c r="C39" s="41" t="s">
        <v>91</v>
      </c>
      <c r="D39" s="41" t="s">
        <v>62</v>
      </c>
    </row>
    <row r="40" spans="1:4" x14ac:dyDescent="0.2">
      <c r="A40" t="s">
        <v>713</v>
      </c>
      <c r="B40" s="41" t="s">
        <v>190</v>
      </c>
      <c r="C40" s="41" t="s">
        <v>908</v>
      </c>
      <c r="D40" s="41" t="s">
        <v>71</v>
      </c>
    </row>
    <row r="41" spans="1:4" x14ac:dyDescent="0.2">
      <c r="A41" t="s">
        <v>10</v>
      </c>
      <c r="B41" s="41" t="s">
        <v>241</v>
      </c>
      <c r="C41" s="41" t="s">
        <v>200</v>
      </c>
      <c r="D41" s="41" t="s">
        <v>120</v>
      </c>
    </row>
    <row r="42" spans="1:4" x14ac:dyDescent="0.2">
      <c r="A42" t="s">
        <v>714</v>
      </c>
      <c r="B42" s="41" t="s">
        <v>909</v>
      </c>
      <c r="C42" s="41" t="s">
        <v>205</v>
      </c>
      <c r="D42" s="41" t="s">
        <v>166</v>
      </c>
    </row>
    <row r="43" spans="1:4" x14ac:dyDescent="0.2">
      <c r="A43" t="s">
        <v>10</v>
      </c>
      <c r="B43" s="41" t="s">
        <v>114</v>
      </c>
      <c r="C43" s="41" t="s">
        <v>241</v>
      </c>
      <c r="D43" s="41" t="s">
        <v>152</v>
      </c>
    </row>
    <row r="44" spans="1:4" x14ac:dyDescent="0.2">
      <c r="A44" t="s">
        <v>712</v>
      </c>
      <c r="B44" s="41" t="s">
        <v>84</v>
      </c>
      <c r="C44" s="41" t="s">
        <v>545</v>
      </c>
      <c r="D44" s="41" t="s">
        <v>127</v>
      </c>
    </row>
    <row r="45" spans="1:4" x14ac:dyDescent="0.2">
      <c r="A45" t="s">
        <v>10</v>
      </c>
      <c r="B45" s="41" t="s">
        <v>91</v>
      </c>
      <c r="C45" s="41" t="s">
        <v>60</v>
      </c>
      <c r="D45" s="41" t="s">
        <v>181</v>
      </c>
    </row>
    <row r="46" spans="1:4" x14ac:dyDescent="0.2">
      <c r="A46" t="s">
        <v>715</v>
      </c>
      <c r="B46" s="41" t="s">
        <v>910</v>
      </c>
      <c r="C46" s="41" t="s">
        <v>911</v>
      </c>
      <c r="D46" s="41" t="s">
        <v>912</v>
      </c>
    </row>
    <row r="47" spans="1:4" x14ac:dyDescent="0.2">
      <c r="A47" t="s">
        <v>10</v>
      </c>
      <c r="B47" s="41" t="s">
        <v>402</v>
      </c>
      <c r="C47" s="41" t="s">
        <v>42</v>
      </c>
      <c r="D47" s="41" t="s">
        <v>97</v>
      </c>
    </row>
    <row r="48" spans="1:4" x14ac:dyDescent="0.2">
      <c r="A48" t="s">
        <v>671</v>
      </c>
      <c r="B48" s="41" t="s">
        <v>128</v>
      </c>
      <c r="C48" s="41" t="s">
        <v>913</v>
      </c>
      <c r="D48" s="41" t="s">
        <v>50</v>
      </c>
    </row>
    <row r="49" spans="1:4" x14ac:dyDescent="0.2">
      <c r="A49" t="s">
        <v>10</v>
      </c>
      <c r="B49" s="41" t="s">
        <v>138</v>
      </c>
      <c r="C49" s="41" t="s">
        <v>47</v>
      </c>
      <c r="D49" s="41" t="s">
        <v>138</v>
      </c>
    </row>
    <row r="50" spans="1:4" x14ac:dyDescent="0.2">
      <c r="A50" t="s">
        <v>672</v>
      </c>
      <c r="B50" s="41" t="s">
        <v>515</v>
      </c>
      <c r="C50" s="41" t="s">
        <v>65</v>
      </c>
      <c r="D50" s="41" t="s">
        <v>130</v>
      </c>
    </row>
    <row r="51" spans="1:4" x14ac:dyDescent="0.2">
      <c r="A51" t="s">
        <v>10</v>
      </c>
      <c r="B51" s="41" t="s">
        <v>147</v>
      </c>
      <c r="C51" s="41" t="s">
        <v>209</v>
      </c>
      <c r="D51" s="41" t="s">
        <v>145</v>
      </c>
    </row>
    <row r="52" spans="1:4" x14ac:dyDescent="0.2">
      <c r="A52" t="s">
        <v>673</v>
      </c>
      <c r="B52" s="41" t="s">
        <v>87</v>
      </c>
      <c r="C52" s="41" t="s">
        <v>11</v>
      </c>
      <c r="D52" s="41" t="s">
        <v>192</v>
      </c>
    </row>
    <row r="53" spans="1:4" x14ac:dyDescent="0.2">
      <c r="A53" t="s">
        <v>10</v>
      </c>
      <c r="B53" s="41" t="s">
        <v>201</v>
      </c>
      <c r="C53" s="41" t="s">
        <v>91</v>
      </c>
      <c r="D53" s="41" t="s">
        <v>73</v>
      </c>
    </row>
    <row r="54" spans="1:4" x14ac:dyDescent="0.2">
      <c r="A54" t="s">
        <v>674</v>
      </c>
      <c r="B54" s="41" t="s">
        <v>584</v>
      </c>
      <c r="C54" s="41" t="s">
        <v>71</v>
      </c>
      <c r="D54" s="41" t="s">
        <v>54</v>
      </c>
    </row>
    <row r="55" spans="1:4" x14ac:dyDescent="0.2">
      <c r="A55" t="s">
        <v>10</v>
      </c>
      <c r="B55" s="41" t="s">
        <v>209</v>
      </c>
      <c r="C55" s="41" t="s">
        <v>144</v>
      </c>
      <c r="D55" s="41" t="s">
        <v>209</v>
      </c>
    </row>
    <row r="56" spans="1:4" x14ac:dyDescent="0.2">
      <c r="A56" t="s">
        <v>675</v>
      </c>
      <c r="B56" s="41" t="s">
        <v>914</v>
      </c>
      <c r="C56" s="41" t="s">
        <v>231</v>
      </c>
      <c r="D56" s="41" t="s">
        <v>915</v>
      </c>
    </row>
    <row r="57" spans="1:4" x14ac:dyDescent="0.2">
      <c r="A57" t="s">
        <v>10</v>
      </c>
      <c r="B57" s="41" t="s">
        <v>47</v>
      </c>
      <c r="C57" s="41" t="s">
        <v>72</v>
      </c>
      <c r="D57" s="41" t="s">
        <v>62</v>
      </c>
    </row>
    <row r="58" spans="1:4" x14ac:dyDescent="0.2">
      <c r="A58" t="s">
        <v>711</v>
      </c>
      <c r="B58" s="41" t="s">
        <v>431</v>
      </c>
      <c r="C58" s="41" t="s">
        <v>76</v>
      </c>
      <c r="D58" s="41" t="s">
        <v>916</v>
      </c>
    </row>
    <row r="59" spans="1:4" x14ac:dyDescent="0.2">
      <c r="A59" t="s">
        <v>10</v>
      </c>
      <c r="B59" s="41" t="s">
        <v>52</v>
      </c>
      <c r="C59" s="41" t="s">
        <v>114</v>
      </c>
      <c r="D59" s="41" t="s">
        <v>226</v>
      </c>
    </row>
    <row r="60" spans="1:4" x14ac:dyDescent="0.2">
      <c r="A60" t="s">
        <v>676</v>
      </c>
      <c r="B60" s="41" t="s">
        <v>917</v>
      </c>
      <c r="C60" s="41" t="s">
        <v>804</v>
      </c>
      <c r="D60" s="41" t="s">
        <v>771</v>
      </c>
    </row>
    <row r="61" spans="1:4" x14ac:dyDescent="0.2">
      <c r="A61" t="s">
        <v>10</v>
      </c>
      <c r="B61" s="41" t="s">
        <v>151</v>
      </c>
      <c r="C61" s="41" t="s">
        <v>121</v>
      </c>
      <c r="D61" s="41" t="s">
        <v>132</v>
      </c>
    </row>
    <row r="62" spans="1:4" x14ac:dyDescent="0.2">
      <c r="A62" t="s">
        <v>677</v>
      </c>
      <c r="B62" s="41" t="s">
        <v>918</v>
      </c>
      <c r="C62" s="41" t="s">
        <v>187</v>
      </c>
      <c r="D62" s="41" t="s">
        <v>919</v>
      </c>
    </row>
    <row r="63" spans="1:4" x14ac:dyDescent="0.2">
      <c r="A63" t="s">
        <v>10</v>
      </c>
      <c r="B63" s="41" t="s">
        <v>85</v>
      </c>
      <c r="C63" s="41" t="s">
        <v>48</v>
      </c>
      <c r="D63" s="41" t="s">
        <v>49</v>
      </c>
    </row>
    <row r="64" spans="1:4" x14ac:dyDescent="0.2">
      <c r="A64" t="s">
        <v>678</v>
      </c>
      <c r="B64" s="41" t="s">
        <v>153</v>
      </c>
      <c r="C64" s="41" t="s">
        <v>584</v>
      </c>
      <c r="D64" s="41" t="s">
        <v>203</v>
      </c>
    </row>
    <row r="65" spans="1:4" x14ac:dyDescent="0.2">
      <c r="A65" t="s">
        <v>10</v>
      </c>
      <c r="B65" s="41" t="s">
        <v>144</v>
      </c>
      <c r="C65" s="41" t="s">
        <v>359</v>
      </c>
      <c r="D65" s="41" t="s">
        <v>208</v>
      </c>
    </row>
    <row r="66" spans="1:4" x14ac:dyDescent="0.2">
      <c r="A66" t="s">
        <v>679</v>
      </c>
      <c r="B66" s="41" t="s">
        <v>920</v>
      </c>
      <c r="C66" s="41" t="s">
        <v>606</v>
      </c>
      <c r="D66" s="41" t="s">
        <v>192</v>
      </c>
    </row>
    <row r="67" spans="1:4" x14ac:dyDescent="0.2">
      <c r="A67" t="s">
        <v>10</v>
      </c>
      <c r="B67" s="41" t="s">
        <v>144</v>
      </c>
      <c r="C67" s="41" t="s">
        <v>46</v>
      </c>
      <c r="D67" s="41" t="s">
        <v>52</v>
      </c>
    </row>
    <row r="68" spans="1:4" x14ac:dyDescent="0.2">
      <c r="A68" t="s">
        <v>680</v>
      </c>
      <c r="B68" s="41" t="s">
        <v>65</v>
      </c>
      <c r="C68" s="41" t="s">
        <v>71</v>
      </c>
      <c r="D68" s="41" t="s">
        <v>164</v>
      </c>
    </row>
    <row r="69" spans="1:4" x14ac:dyDescent="0.2">
      <c r="A69" t="s">
        <v>10</v>
      </c>
      <c r="B69" s="41" t="s">
        <v>109</v>
      </c>
      <c r="C69" s="41" t="s">
        <v>102</v>
      </c>
      <c r="D69" s="41" t="s">
        <v>102</v>
      </c>
    </row>
    <row r="70" spans="1:4" x14ac:dyDescent="0.2">
      <c r="A70" t="s">
        <v>491</v>
      </c>
      <c r="B70" s="41" t="s">
        <v>766</v>
      </c>
      <c r="C70" s="41" t="s">
        <v>10</v>
      </c>
      <c r="D70" s="41" t="s">
        <v>10</v>
      </c>
    </row>
    <row r="71" spans="1:4" x14ac:dyDescent="0.2">
      <c r="A71" t="s">
        <v>10</v>
      </c>
      <c r="B71" s="41" t="s">
        <v>91</v>
      </c>
      <c r="C71" s="41" t="s">
        <v>10</v>
      </c>
      <c r="D71" s="41" t="s">
        <v>10</v>
      </c>
    </row>
    <row r="72" spans="1:4" x14ac:dyDescent="0.2">
      <c r="A72" t="s">
        <v>490</v>
      </c>
      <c r="B72" s="41" t="s">
        <v>921</v>
      </c>
      <c r="C72" s="41" t="s">
        <v>10</v>
      </c>
      <c r="D72" s="41" t="s">
        <v>10</v>
      </c>
    </row>
    <row r="73" spans="1:4" x14ac:dyDescent="0.2">
      <c r="A73" t="s">
        <v>10</v>
      </c>
      <c r="B73" s="41" t="s">
        <v>145</v>
      </c>
      <c r="C73" s="41" t="s">
        <v>10</v>
      </c>
      <c r="D73" s="41" t="s">
        <v>10</v>
      </c>
    </row>
    <row r="74" spans="1:4" x14ac:dyDescent="0.2">
      <c r="A74" t="s">
        <v>489</v>
      </c>
      <c r="B74" s="41" t="s">
        <v>397</v>
      </c>
      <c r="C74" s="41" t="s">
        <v>10</v>
      </c>
      <c r="D74" s="41" t="s">
        <v>10</v>
      </c>
    </row>
    <row r="75" spans="1:4" x14ac:dyDescent="0.2">
      <c r="A75" t="s">
        <v>10</v>
      </c>
      <c r="B75" s="41" t="s">
        <v>59</v>
      </c>
      <c r="C75" s="41" t="s">
        <v>10</v>
      </c>
      <c r="D75" s="41" t="s">
        <v>10</v>
      </c>
    </row>
    <row r="76" spans="1:4" x14ac:dyDescent="0.2">
      <c r="A76" t="s">
        <v>486</v>
      </c>
      <c r="B76" s="41" t="s">
        <v>922</v>
      </c>
      <c r="C76" s="41" t="s">
        <v>10</v>
      </c>
      <c r="D76" s="41" t="s">
        <v>10</v>
      </c>
    </row>
    <row r="77" spans="1:4" x14ac:dyDescent="0.2">
      <c r="A77" t="s">
        <v>10</v>
      </c>
      <c r="B77" s="41" t="s">
        <v>573</v>
      </c>
      <c r="C77" s="41" t="s">
        <v>10</v>
      </c>
      <c r="D77" s="41" t="s">
        <v>10</v>
      </c>
    </row>
    <row r="78" spans="1:4" x14ac:dyDescent="0.2">
      <c r="A78" t="s">
        <v>485</v>
      </c>
      <c r="B78" s="41" t="s">
        <v>923</v>
      </c>
      <c r="C78" s="41" t="s">
        <v>10</v>
      </c>
      <c r="D78" s="41" t="s">
        <v>10</v>
      </c>
    </row>
    <row r="79" spans="1:4" x14ac:dyDescent="0.2">
      <c r="A79" t="s">
        <v>10</v>
      </c>
      <c r="B79" s="41" t="s">
        <v>924</v>
      </c>
      <c r="C79" s="41" t="s">
        <v>10</v>
      </c>
      <c r="D79" s="41" t="s">
        <v>10</v>
      </c>
    </row>
    <row r="80" spans="1:4" x14ac:dyDescent="0.2">
      <c r="A80" t="s">
        <v>495</v>
      </c>
      <c r="B80" s="41" t="s">
        <v>10</v>
      </c>
      <c r="C80" s="41" t="s">
        <v>196</v>
      </c>
      <c r="D80" s="41" t="s">
        <v>925</v>
      </c>
    </row>
    <row r="81" spans="1:15" x14ac:dyDescent="0.2">
      <c r="A81" t="s">
        <v>10</v>
      </c>
      <c r="B81" s="41" t="s">
        <v>10</v>
      </c>
      <c r="C81" s="41" t="s">
        <v>62</v>
      </c>
      <c r="D81" s="41" t="s">
        <v>80</v>
      </c>
    </row>
    <row r="82" spans="1:15" x14ac:dyDescent="0.2">
      <c r="A82" t="s">
        <v>44</v>
      </c>
      <c r="B82" s="41" t="s">
        <v>926</v>
      </c>
      <c r="C82" s="41" t="s">
        <v>927</v>
      </c>
      <c r="D82" s="41" t="s">
        <v>625</v>
      </c>
    </row>
    <row r="83" spans="1:15" x14ac:dyDescent="0.2">
      <c r="A83" t="s">
        <v>10</v>
      </c>
      <c r="B83" s="41" t="s">
        <v>928</v>
      </c>
      <c r="C83" s="41" t="s">
        <v>929</v>
      </c>
      <c r="D83" s="41" t="s">
        <v>930</v>
      </c>
    </row>
    <row r="84" spans="1:15" x14ac:dyDescent="0.2">
      <c r="A84" t="s">
        <v>10</v>
      </c>
      <c r="B84" s="41" t="s">
        <v>10</v>
      </c>
      <c r="C84" s="41" t="s">
        <v>10</v>
      </c>
      <c r="D84" s="41" t="s">
        <v>10</v>
      </c>
    </row>
    <row r="85" spans="1:15" x14ac:dyDescent="0.2">
      <c r="A85" t="s">
        <v>38</v>
      </c>
      <c r="B85" s="41" t="s">
        <v>931</v>
      </c>
      <c r="C85" s="41" t="s">
        <v>932</v>
      </c>
      <c r="D85" s="41" t="s">
        <v>932</v>
      </c>
    </row>
    <row r="86" spans="1:15" x14ac:dyDescent="0.2">
      <c r="A86" s="42" t="s">
        <v>36</v>
      </c>
      <c r="B86" s="43" t="s">
        <v>933</v>
      </c>
      <c r="C86" s="43" t="s">
        <v>824</v>
      </c>
      <c r="D86" s="43" t="s">
        <v>934</v>
      </c>
    </row>
    <row r="87" spans="1:15" x14ac:dyDescent="0.2">
      <c r="A87" t="s">
        <v>32</v>
      </c>
    </row>
    <row r="88" spans="1:15" x14ac:dyDescent="0.2">
      <c r="A88" t="s">
        <v>31</v>
      </c>
    </row>
    <row r="90" spans="1:15" ht="83" customHeight="1" x14ac:dyDescent="0.2">
      <c r="A90" s="57" t="s">
        <v>935</v>
      </c>
      <c r="B90" s="57"/>
      <c r="C90" s="57"/>
      <c r="D90" s="57"/>
      <c r="E90" s="18"/>
      <c r="F90" s="18"/>
      <c r="G90" s="18"/>
      <c r="H90" s="18"/>
      <c r="I90" s="18"/>
      <c r="J90" s="18"/>
      <c r="K90" s="18"/>
      <c r="L90" s="18"/>
      <c r="M90" s="18"/>
      <c r="N90" s="18"/>
      <c r="O90" s="18"/>
    </row>
  </sheetData>
  <mergeCells count="2">
    <mergeCell ref="A2:F2"/>
    <mergeCell ref="A90:D9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92"/>
  <sheetViews>
    <sheetView topLeftCell="A75" workbookViewId="0">
      <selection activeCell="H92" sqref="H92"/>
    </sheetView>
  </sheetViews>
  <sheetFormatPr baseColWidth="10" defaultColWidth="10.83203125" defaultRowHeight="14" x14ac:dyDescent="0.2"/>
  <cols>
    <col min="1" max="1" width="17" style="1" customWidth="1"/>
    <col min="2" max="2" width="12.83203125" style="1" customWidth="1"/>
    <col min="3" max="3" width="17.33203125" style="1" customWidth="1"/>
    <col min="4" max="4" width="15.1640625" style="1" customWidth="1"/>
    <col min="5" max="6" width="12.83203125" style="1" customWidth="1"/>
    <col min="7" max="16384" width="10.83203125" style="1"/>
  </cols>
  <sheetData>
    <row r="2" spans="1:6" ht="16" x14ac:dyDescent="0.2">
      <c r="A2" s="54" t="s">
        <v>522</v>
      </c>
      <c r="B2" s="54"/>
      <c r="C2" s="54"/>
      <c r="D2" s="54"/>
      <c r="E2" s="54"/>
      <c r="F2" s="54"/>
    </row>
    <row r="3" spans="1:6" ht="16" x14ac:dyDescent="0.2">
      <c r="A3" s="39" t="s">
        <v>10</v>
      </c>
      <c r="B3" s="40" t="s">
        <v>26</v>
      </c>
      <c r="C3" s="40" t="s">
        <v>25</v>
      </c>
      <c r="D3" s="40" t="s">
        <v>162</v>
      </c>
      <c r="E3" s="40" t="s">
        <v>161</v>
      </c>
      <c r="F3" s="40" t="s">
        <v>160</v>
      </c>
    </row>
    <row r="4" spans="1:6" ht="16" x14ac:dyDescent="0.2">
      <c r="A4" t="s">
        <v>24</v>
      </c>
      <c r="B4" s="41" t="s">
        <v>159</v>
      </c>
      <c r="C4" s="41" t="s">
        <v>158</v>
      </c>
      <c r="D4" s="41" t="s">
        <v>157</v>
      </c>
      <c r="E4" s="41" t="s">
        <v>156</v>
      </c>
      <c r="F4" s="41" t="s">
        <v>155</v>
      </c>
    </row>
    <row r="5" spans="1:6" ht="16" x14ac:dyDescent="0.2">
      <c r="A5" s="39" t="s">
        <v>10</v>
      </c>
      <c r="B5" s="40" t="s">
        <v>10</v>
      </c>
      <c r="C5" s="40" t="s">
        <v>10</v>
      </c>
      <c r="D5" s="40" t="s">
        <v>10</v>
      </c>
      <c r="E5" s="40" t="s">
        <v>10</v>
      </c>
      <c r="F5" s="40" t="s">
        <v>10</v>
      </c>
    </row>
    <row r="6" spans="1:6" ht="16" x14ac:dyDescent="0.2">
      <c r="A6" t="s">
        <v>681</v>
      </c>
      <c r="B6" s="41" t="s">
        <v>230</v>
      </c>
      <c r="C6" s="41" t="s">
        <v>79</v>
      </c>
      <c r="D6" s="41" t="s">
        <v>378</v>
      </c>
      <c r="E6" s="41" t="s">
        <v>439</v>
      </c>
      <c r="F6" s="41" t="s">
        <v>87</v>
      </c>
    </row>
    <row r="7" spans="1:6" ht="16" x14ac:dyDescent="0.2">
      <c r="A7" t="s">
        <v>10</v>
      </c>
      <c r="B7" s="41" t="s">
        <v>181</v>
      </c>
      <c r="C7" s="41" t="s">
        <v>181</v>
      </c>
      <c r="D7" s="41" t="s">
        <v>181</v>
      </c>
      <c r="E7" s="41" t="s">
        <v>181</v>
      </c>
      <c r="F7" s="41" t="s">
        <v>73</v>
      </c>
    </row>
    <row r="8" spans="1:6" ht="16" x14ac:dyDescent="0.2">
      <c r="A8" t="s">
        <v>682</v>
      </c>
      <c r="B8" s="41" t="s">
        <v>170</v>
      </c>
      <c r="C8" s="41" t="s">
        <v>150</v>
      </c>
      <c r="D8" s="41" t="s">
        <v>79</v>
      </c>
      <c r="E8" s="41" t="s">
        <v>349</v>
      </c>
      <c r="F8" s="41" t="s">
        <v>124</v>
      </c>
    </row>
    <row r="9" spans="1:6" ht="16" x14ac:dyDescent="0.2">
      <c r="A9" t="s">
        <v>10</v>
      </c>
      <c r="B9" s="41" t="s">
        <v>66</v>
      </c>
      <c r="C9" s="41" t="s">
        <v>66</v>
      </c>
      <c r="D9" s="41" t="s">
        <v>66</v>
      </c>
      <c r="E9" s="41" t="s">
        <v>88</v>
      </c>
      <c r="F9" s="41" t="s">
        <v>88</v>
      </c>
    </row>
    <row r="10" spans="1:6" ht="16" x14ac:dyDescent="0.2">
      <c r="A10" t="s">
        <v>657</v>
      </c>
      <c r="B10" s="41" t="s">
        <v>535</v>
      </c>
      <c r="C10" s="41" t="s">
        <v>516</v>
      </c>
      <c r="D10" s="41" t="s">
        <v>537</v>
      </c>
      <c r="E10" s="41" t="s">
        <v>819</v>
      </c>
      <c r="F10" s="41" t="s">
        <v>820</v>
      </c>
    </row>
    <row r="11" spans="1:6" ht="16" x14ac:dyDescent="0.2">
      <c r="A11" t="s">
        <v>10</v>
      </c>
      <c r="B11" s="41" t="s">
        <v>59</v>
      </c>
      <c r="C11" s="41" t="s">
        <v>209</v>
      </c>
      <c r="D11" s="41" t="s">
        <v>144</v>
      </c>
      <c r="E11" s="41" t="s">
        <v>209</v>
      </c>
      <c r="F11" s="41" t="s">
        <v>209</v>
      </c>
    </row>
    <row r="12" spans="1:6" ht="16" x14ac:dyDescent="0.2">
      <c r="A12" t="s">
        <v>717</v>
      </c>
      <c r="B12" s="41" t="s">
        <v>10</v>
      </c>
      <c r="C12" s="41" t="s">
        <v>125</v>
      </c>
      <c r="D12" s="41" t="s">
        <v>125</v>
      </c>
      <c r="E12" s="41" t="s">
        <v>63</v>
      </c>
      <c r="F12" s="41" t="s">
        <v>69</v>
      </c>
    </row>
    <row r="13" spans="1:6" ht="16" x14ac:dyDescent="0.2">
      <c r="A13" t="s">
        <v>10</v>
      </c>
      <c r="B13" s="41" t="s">
        <v>10</v>
      </c>
      <c r="C13" s="41" t="s">
        <v>143</v>
      </c>
      <c r="D13" s="41" t="s">
        <v>143</v>
      </c>
      <c r="E13" s="41" t="s">
        <v>143</v>
      </c>
      <c r="F13" s="41" t="s">
        <v>143</v>
      </c>
    </row>
    <row r="14" spans="1:6" ht="16" x14ac:dyDescent="0.2">
      <c r="A14" t="s">
        <v>759</v>
      </c>
      <c r="B14" s="41" t="s">
        <v>10</v>
      </c>
      <c r="C14" s="41" t="s">
        <v>142</v>
      </c>
      <c r="D14" s="41" t="s">
        <v>142</v>
      </c>
      <c r="E14" s="41" t="s">
        <v>142</v>
      </c>
      <c r="F14" s="41" t="s">
        <v>142</v>
      </c>
    </row>
    <row r="15" spans="1:6" ht="16" x14ac:dyDescent="0.2">
      <c r="A15" t="s">
        <v>10</v>
      </c>
      <c r="B15" s="41" t="s">
        <v>10</v>
      </c>
      <c r="C15" s="41" t="s">
        <v>140</v>
      </c>
      <c r="D15" s="41" t="s">
        <v>140</v>
      </c>
      <c r="E15" s="41" t="s">
        <v>140</v>
      </c>
      <c r="F15" s="41" t="s">
        <v>140</v>
      </c>
    </row>
    <row r="16" spans="1:6" ht="16" x14ac:dyDescent="0.2">
      <c r="A16" t="s">
        <v>695</v>
      </c>
      <c r="B16" s="41" t="s">
        <v>10</v>
      </c>
      <c r="C16" s="41" t="s">
        <v>813</v>
      </c>
      <c r="D16" s="41" t="s">
        <v>539</v>
      </c>
      <c r="E16" s="41" t="s">
        <v>249</v>
      </c>
      <c r="F16" s="41" t="s">
        <v>821</v>
      </c>
    </row>
    <row r="17" spans="1:8" ht="16" x14ac:dyDescent="0.2">
      <c r="A17" t="s">
        <v>10</v>
      </c>
      <c r="B17" s="41" t="s">
        <v>10</v>
      </c>
      <c r="C17" s="41" t="s">
        <v>138</v>
      </c>
      <c r="D17" s="41" t="s">
        <v>80</v>
      </c>
      <c r="E17" s="41" t="s">
        <v>138</v>
      </c>
      <c r="F17" s="41" t="s">
        <v>49</v>
      </c>
    </row>
    <row r="18" spans="1:8" ht="16" x14ac:dyDescent="0.2">
      <c r="A18" t="s">
        <v>697</v>
      </c>
      <c r="B18" s="41" t="s">
        <v>10</v>
      </c>
      <c r="C18" s="41" t="s">
        <v>597</v>
      </c>
      <c r="D18" s="41" t="s">
        <v>541</v>
      </c>
      <c r="E18" s="41" t="s">
        <v>206</v>
      </c>
      <c r="F18" s="41" t="s">
        <v>244</v>
      </c>
    </row>
    <row r="19" spans="1:8" ht="16" x14ac:dyDescent="0.2">
      <c r="A19" t="s">
        <v>10</v>
      </c>
      <c r="B19" s="41" t="s">
        <v>10</v>
      </c>
      <c r="C19" s="41" t="s">
        <v>135</v>
      </c>
      <c r="D19" s="41" t="s">
        <v>136</v>
      </c>
      <c r="E19" s="41" t="s">
        <v>135</v>
      </c>
      <c r="F19" s="41" t="s">
        <v>134</v>
      </c>
    </row>
    <row r="20" spans="1:8" ht="16" x14ac:dyDescent="0.2">
      <c r="A20" t="s">
        <v>698</v>
      </c>
      <c r="B20" s="41" t="s">
        <v>10</v>
      </c>
      <c r="C20" s="41" t="s">
        <v>814</v>
      </c>
      <c r="D20" s="41" t="s">
        <v>542</v>
      </c>
      <c r="E20" s="41" t="s">
        <v>822</v>
      </c>
      <c r="F20" s="41" t="s">
        <v>823</v>
      </c>
    </row>
    <row r="21" spans="1:8" ht="16" x14ac:dyDescent="0.2">
      <c r="A21" t="s">
        <v>10</v>
      </c>
      <c r="B21" s="41" t="s">
        <v>10</v>
      </c>
      <c r="C21" s="41" t="s">
        <v>133</v>
      </c>
      <c r="D21" s="41" t="s">
        <v>133</v>
      </c>
      <c r="E21" s="41" t="s">
        <v>132</v>
      </c>
      <c r="F21" s="41" t="s">
        <v>43</v>
      </c>
    </row>
    <row r="22" spans="1:8" ht="16" x14ac:dyDescent="0.2">
      <c r="A22" t="s">
        <v>699</v>
      </c>
      <c r="B22" s="41" t="s">
        <v>10</v>
      </c>
      <c r="C22" s="41" t="s">
        <v>126</v>
      </c>
      <c r="D22" s="41" t="s">
        <v>116</v>
      </c>
      <c r="E22" s="41" t="s">
        <v>130</v>
      </c>
      <c r="F22" s="41" t="s">
        <v>371</v>
      </c>
    </row>
    <row r="23" spans="1:8" ht="16" x14ac:dyDescent="0.2">
      <c r="A23" t="s">
        <v>10</v>
      </c>
      <c r="B23" s="41" t="s">
        <v>10</v>
      </c>
      <c r="C23" s="41" t="s">
        <v>85</v>
      </c>
      <c r="D23" s="41" t="s">
        <v>49</v>
      </c>
      <c r="E23" s="41" t="s">
        <v>85</v>
      </c>
      <c r="F23" s="41" t="s">
        <v>129</v>
      </c>
    </row>
    <row r="24" spans="1:8" ht="16" x14ac:dyDescent="0.2">
      <c r="A24" t="s">
        <v>700</v>
      </c>
      <c r="B24" s="41" t="s">
        <v>10</v>
      </c>
      <c r="C24" s="41" t="s">
        <v>116</v>
      </c>
      <c r="D24" s="41" t="s">
        <v>75</v>
      </c>
      <c r="E24" s="41" t="s">
        <v>83</v>
      </c>
      <c r="F24" s="41" t="s">
        <v>150</v>
      </c>
    </row>
    <row r="25" spans="1:8" ht="16" x14ac:dyDescent="0.2">
      <c r="A25" t="s">
        <v>10</v>
      </c>
      <c r="B25" s="41" t="s">
        <v>10</v>
      </c>
      <c r="C25" s="41" t="s">
        <v>47</v>
      </c>
      <c r="D25" s="41" t="s">
        <v>47</v>
      </c>
      <c r="E25" s="41" t="s">
        <v>80</v>
      </c>
      <c r="F25" s="41" t="s">
        <v>80</v>
      </c>
      <c r="H25" s="8"/>
    </row>
    <row r="26" spans="1:8" ht="16" x14ac:dyDescent="0.2">
      <c r="A26" t="s">
        <v>701</v>
      </c>
      <c r="B26" s="41" t="s">
        <v>10</v>
      </c>
      <c r="C26" s="41" t="s">
        <v>177</v>
      </c>
      <c r="D26" s="41" t="s">
        <v>371</v>
      </c>
      <c r="E26" s="41" t="s">
        <v>221</v>
      </c>
      <c r="F26" s="41" t="s">
        <v>428</v>
      </c>
    </row>
    <row r="27" spans="1:8" ht="16" x14ac:dyDescent="0.2">
      <c r="A27" t="s">
        <v>10</v>
      </c>
      <c r="B27" s="41" t="s">
        <v>10</v>
      </c>
      <c r="C27" s="41" t="s">
        <v>45</v>
      </c>
      <c r="D27" s="41" t="s">
        <v>132</v>
      </c>
      <c r="E27" s="41" t="s">
        <v>200</v>
      </c>
      <c r="F27" s="41" t="s">
        <v>212</v>
      </c>
    </row>
    <row r="28" spans="1:8" ht="16" x14ac:dyDescent="0.2">
      <c r="A28" t="s">
        <v>702</v>
      </c>
      <c r="B28" s="41" t="s">
        <v>10</v>
      </c>
      <c r="C28" s="41" t="s">
        <v>219</v>
      </c>
      <c r="D28" s="41" t="s">
        <v>198</v>
      </c>
      <c r="E28" s="41" t="s">
        <v>89</v>
      </c>
      <c r="F28" s="41" t="s">
        <v>371</v>
      </c>
    </row>
    <row r="29" spans="1:8" ht="16" x14ac:dyDescent="0.2">
      <c r="A29" t="s">
        <v>10</v>
      </c>
      <c r="B29" s="41" t="s">
        <v>10</v>
      </c>
      <c r="C29" s="41" t="s">
        <v>114</v>
      </c>
      <c r="D29" s="41" t="s">
        <v>152</v>
      </c>
      <c r="E29" s="41" t="s">
        <v>115</v>
      </c>
      <c r="F29" s="41" t="s">
        <v>152</v>
      </c>
    </row>
    <row r="30" spans="1:8" ht="16" x14ac:dyDescent="0.2">
      <c r="A30" t="s">
        <v>703</v>
      </c>
      <c r="B30" s="41" t="s">
        <v>10</v>
      </c>
      <c r="C30" s="41" t="s">
        <v>356</v>
      </c>
      <c r="D30" s="41" t="s">
        <v>112</v>
      </c>
      <c r="E30" s="41" t="s">
        <v>361</v>
      </c>
      <c r="F30" s="41" t="s">
        <v>106</v>
      </c>
    </row>
    <row r="31" spans="1:8" ht="16" x14ac:dyDescent="0.2">
      <c r="A31" t="s">
        <v>10</v>
      </c>
      <c r="B31" s="41" t="s">
        <v>10</v>
      </c>
      <c r="C31" s="41" t="s">
        <v>132</v>
      </c>
      <c r="D31" s="41" t="s">
        <v>43</v>
      </c>
      <c r="E31" s="41" t="s">
        <v>43</v>
      </c>
      <c r="F31" s="41" t="s">
        <v>107</v>
      </c>
    </row>
    <row r="32" spans="1:8" ht="16" x14ac:dyDescent="0.2">
      <c r="A32" t="s">
        <v>704</v>
      </c>
      <c r="B32" s="41" t="s">
        <v>10</v>
      </c>
      <c r="C32" s="41" t="s">
        <v>56</v>
      </c>
      <c r="D32" s="41" t="s">
        <v>53</v>
      </c>
      <c r="E32" s="41" t="s">
        <v>105</v>
      </c>
      <c r="F32" s="41" t="s">
        <v>112</v>
      </c>
      <c r="H32" s="8"/>
    </row>
    <row r="33" spans="1:8" ht="16" x14ac:dyDescent="0.2">
      <c r="A33" t="s">
        <v>10</v>
      </c>
      <c r="B33" s="41" t="s">
        <v>10</v>
      </c>
      <c r="C33" s="41" t="s">
        <v>815</v>
      </c>
      <c r="D33" s="41" t="s">
        <v>426</v>
      </c>
      <c r="E33" s="41" t="s">
        <v>102</v>
      </c>
      <c r="F33" s="41" t="s">
        <v>122</v>
      </c>
    </row>
    <row r="34" spans="1:8" ht="16" x14ac:dyDescent="0.2">
      <c r="A34" t="s">
        <v>705</v>
      </c>
      <c r="B34" s="41" t="s">
        <v>10</v>
      </c>
      <c r="C34" s="41" t="s">
        <v>100</v>
      </c>
      <c r="D34" s="41" t="s">
        <v>213</v>
      </c>
      <c r="E34" s="41" t="s">
        <v>824</v>
      </c>
      <c r="F34" s="41" t="s">
        <v>818</v>
      </c>
    </row>
    <row r="35" spans="1:8" ht="16" x14ac:dyDescent="0.2">
      <c r="A35" t="s">
        <v>10</v>
      </c>
      <c r="B35" s="41" t="s">
        <v>10</v>
      </c>
      <c r="C35" s="41" t="s">
        <v>98</v>
      </c>
      <c r="D35" s="41" t="s">
        <v>191</v>
      </c>
      <c r="E35" s="41" t="s">
        <v>255</v>
      </c>
      <c r="F35" s="41" t="s">
        <v>254</v>
      </c>
    </row>
    <row r="36" spans="1:8" ht="16" x14ac:dyDescent="0.2">
      <c r="A36" t="s">
        <v>761</v>
      </c>
      <c r="B36" s="41" t="s">
        <v>10</v>
      </c>
      <c r="C36" s="41" t="s">
        <v>10</v>
      </c>
      <c r="D36" s="41" t="s">
        <v>431</v>
      </c>
      <c r="E36" s="41" t="s">
        <v>93</v>
      </c>
      <c r="F36" s="41" t="s">
        <v>84</v>
      </c>
    </row>
    <row r="37" spans="1:8" ht="16" x14ac:dyDescent="0.2">
      <c r="A37" t="s">
        <v>10</v>
      </c>
      <c r="B37" s="41" t="s">
        <v>10</v>
      </c>
      <c r="C37" s="41" t="s">
        <v>10</v>
      </c>
      <c r="D37" s="41" t="s">
        <v>47</v>
      </c>
      <c r="E37" s="41" t="s">
        <v>80</v>
      </c>
      <c r="F37" s="41" t="s">
        <v>80</v>
      </c>
    </row>
    <row r="38" spans="1:8" ht="16" x14ac:dyDescent="0.2">
      <c r="A38" t="s">
        <v>762</v>
      </c>
      <c r="B38" s="41" t="s">
        <v>10</v>
      </c>
      <c r="C38" s="41" t="s">
        <v>10</v>
      </c>
      <c r="D38" s="41" t="s">
        <v>236</v>
      </c>
      <c r="E38" s="41" t="s">
        <v>240</v>
      </c>
      <c r="F38" s="41" t="s">
        <v>179</v>
      </c>
    </row>
    <row r="39" spans="1:8" ht="16" x14ac:dyDescent="0.2">
      <c r="A39" t="s">
        <v>10</v>
      </c>
      <c r="B39" s="41" t="s">
        <v>10</v>
      </c>
      <c r="C39" s="41" t="s">
        <v>10</v>
      </c>
      <c r="D39" s="41" t="s">
        <v>62</v>
      </c>
      <c r="E39" s="41" t="s">
        <v>201</v>
      </c>
      <c r="F39" s="41" t="s">
        <v>201</v>
      </c>
    </row>
    <row r="40" spans="1:8" ht="16" x14ac:dyDescent="0.2">
      <c r="A40" t="s">
        <v>763</v>
      </c>
      <c r="B40" s="41" t="s">
        <v>10</v>
      </c>
      <c r="C40" s="41" t="s">
        <v>10</v>
      </c>
      <c r="D40" s="41" t="s">
        <v>149</v>
      </c>
      <c r="E40" s="41" t="s">
        <v>176</v>
      </c>
      <c r="F40" s="41" t="s">
        <v>176</v>
      </c>
    </row>
    <row r="41" spans="1:8" ht="16" x14ac:dyDescent="0.2">
      <c r="A41" t="s">
        <v>10</v>
      </c>
      <c r="B41" s="41" t="s">
        <v>10</v>
      </c>
      <c r="C41" s="41" t="s">
        <v>10</v>
      </c>
      <c r="D41" s="41" t="s">
        <v>201</v>
      </c>
      <c r="E41" s="41" t="s">
        <v>47</v>
      </c>
      <c r="F41" s="41" t="s">
        <v>47</v>
      </c>
    </row>
    <row r="42" spans="1:8" ht="16" x14ac:dyDescent="0.2">
      <c r="A42" t="s">
        <v>764</v>
      </c>
      <c r="B42" s="41" t="s">
        <v>10</v>
      </c>
      <c r="C42" s="41" t="s">
        <v>10</v>
      </c>
      <c r="D42" s="41" t="s">
        <v>79</v>
      </c>
      <c r="E42" s="41" t="s">
        <v>378</v>
      </c>
      <c r="F42" s="41" t="s">
        <v>86</v>
      </c>
    </row>
    <row r="43" spans="1:8" ht="16" x14ac:dyDescent="0.2">
      <c r="A43" t="s">
        <v>10</v>
      </c>
      <c r="B43" s="41" t="s">
        <v>10</v>
      </c>
      <c r="C43" s="41" t="s">
        <v>10</v>
      </c>
      <c r="D43" s="41" t="s">
        <v>201</v>
      </c>
      <c r="E43" s="41" t="s">
        <v>47</v>
      </c>
      <c r="F43" s="41" t="s">
        <v>47</v>
      </c>
    </row>
    <row r="44" spans="1:8" ht="16" x14ac:dyDescent="0.2">
      <c r="A44" t="s">
        <v>713</v>
      </c>
      <c r="B44" s="41" t="s">
        <v>10</v>
      </c>
      <c r="C44" s="41" t="s">
        <v>10</v>
      </c>
      <c r="D44" s="41" t="s">
        <v>394</v>
      </c>
      <c r="E44" s="41" t="s">
        <v>825</v>
      </c>
      <c r="F44" s="41" t="s">
        <v>826</v>
      </c>
      <c r="H44" s="12"/>
    </row>
    <row r="45" spans="1:8" ht="16" x14ac:dyDescent="0.2">
      <c r="A45" t="s">
        <v>10</v>
      </c>
      <c r="B45" s="41" t="s">
        <v>10</v>
      </c>
      <c r="C45" s="41" t="s">
        <v>10</v>
      </c>
      <c r="D45" s="41" t="s">
        <v>51</v>
      </c>
      <c r="E45" s="41" t="s">
        <v>144</v>
      </c>
      <c r="F45" s="41" t="s">
        <v>208</v>
      </c>
      <c r="H45" s="12"/>
    </row>
    <row r="46" spans="1:8" ht="16" x14ac:dyDescent="0.2">
      <c r="A46" t="s">
        <v>714</v>
      </c>
      <c r="B46" s="41" t="s">
        <v>10</v>
      </c>
      <c r="C46" s="41" t="s">
        <v>10</v>
      </c>
      <c r="D46" s="41" t="s">
        <v>548</v>
      </c>
      <c r="E46" s="41" t="s">
        <v>827</v>
      </c>
      <c r="F46" s="41" t="s">
        <v>601</v>
      </c>
      <c r="H46" s="12"/>
    </row>
    <row r="47" spans="1:8" ht="16" x14ac:dyDescent="0.2">
      <c r="A47" t="s">
        <v>10</v>
      </c>
      <c r="B47" s="41" t="s">
        <v>10</v>
      </c>
      <c r="C47" s="41" t="s">
        <v>10</v>
      </c>
      <c r="D47" s="41" t="s">
        <v>145</v>
      </c>
      <c r="E47" s="41" t="s">
        <v>60</v>
      </c>
      <c r="F47" s="41" t="s">
        <v>91</v>
      </c>
      <c r="H47" s="12"/>
    </row>
    <row r="48" spans="1:8" ht="16" x14ac:dyDescent="0.2">
      <c r="A48" t="s">
        <v>712</v>
      </c>
      <c r="B48" s="41" t="s">
        <v>10</v>
      </c>
      <c r="C48" s="41" t="s">
        <v>10</v>
      </c>
      <c r="D48" s="41" t="s">
        <v>87</v>
      </c>
      <c r="E48" s="41" t="s">
        <v>377</v>
      </c>
      <c r="F48" s="41" t="s">
        <v>172</v>
      </c>
      <c r="H48" s="12"/>
    </row>
    <row r="49" spans="1:9" ht="16" x14ac:dyDescent="0.2">
      <c r="A49" t="s">
        <v>10</v>
      </c>
      <c r="B49" s="41" t="s">
        <v>10</v>
      </c>
      <c r="C49" s="41" t="s">
        <v>10</v>
      </c>
      <c r="D49" s="41" t="s">
        <v>85</v>
      </c>
      <c r="E49" s="41" t="s">
        <v>129</v>
      </c>
      <c r="F49" s="41" t="s">
        <v>68</v>
      </c>
    </row>
    <row r="50" spans="1:9" ht="16" x14ac:dyDescent="0.2">
      <c r="A50" t="s">
        <v>715</v>
      </c>
      <c r="B50" s="41" t="s">
        <v>10</v>
      </c>
      <c r="C50" s="41" t="s">
        <v>10</v>
      </c>
      <c r="D50" s="41" t="s">
        <v>353</v>
      </c>
      <c r="E50" s="41" t="s">
        <v>360</v>
      </c>
      <c r="F50" s="41" t="s">
        <v>818</v>
      </c>
      <c r="H50" s="8"/>
      <c r="I50" s="8"/>
    </row>
    <row r="51" spans="1:9" ht="16" x14ac:dyDescent="0.2">
      <c r="A51" t="s">
        <v>10</v>
      </c>
      <c r="B51" s="41" t="s">
        <v>10</v>
      </c>
      <c r="C51" s="41" t="s">
        <v>10</v>
      </c>
      <c r="D51" s="41" t="s">
        <v>133</v>
      </c>
      <c r="E51" s="41" t="s">
        <v>109</v>
      </c>
      <c r="F51" s="41" t="s">
        <v>108</v>
      </c>
      <c r="H51" s="8"/>
      <c r="I51" s="8"/>
    </row>
    <row r="52" spans="1:9" ht="16" x14ac:dyDescent="0.2">
      <c r="A52" t="s">
        <v>671</v>
      </c>
      <c r="B52" s="41" t="s">
        <v>10</v>
      </c>
      <c r="C52" s="41" t="s">
        <v>10</v>
      </c>
      <c r="D52" s="41" t="s">
        <v>205</v>
      </c>
      <c r="E52" s="41" t="s">
        <v>172</v>
      </c>
      <c r="F52" s="41" t="s">
        <v>198</v>
      </c>
      <c r="H52" s="8"/>
      <c r="I52" s="8"/>
    </row>
    <row r="53" spans="1:9" ht="16" x14ac:dyDescent="0.2">
      <c r="A53" t="s">
        <v>10</v>
      </c>
      <c r="B53" s="41" t="s">
        <v>10</v>
      </c>
      <c r="C53" s="41" t="s">
        <v>10</v>
      </c>
      <c r="D53" s="41" t="s">
        <v>88</v>
      </c>
      <c r="E53" s="41" t="s">
        <v>81</v>
      </c>
      <c r="F53" s="41" t="s">
        <v>224</v>
      </c>
      <c r="H53" s="8"/>
      <c r="I53" s="8"/>
    </row>
    <row r="54" spans="1:9" ht="16" x14ac:dyDescent="0.2">
      <c r="A54" t="s">
        <v>672</v>
      </c>
      <c r="B54" s="41" t="s">
        <v>10</v>
      </c>
      <c r="C54" s="41" t="s">
        <v>10</v>
      </c>
      <c r="D54" s="41" t="s">
        <v>550</v>
      </c>
      <c r="E54" s="41" t="s">
        <v>828</v>
      </c>
      <c r="F54" s="41" t="s">
        <v>501</v>
      </c>
      <c r="H54" s="8"/>
      <c r="I54" s="8"/>
    </row>
    <row r="55" spans="1:9" ht="16" x14ac:dyDescent="0.2">
      <c r="A55" t="s">
        <v>10</v>
      </c>
      <c r="B55" s="41" t="s">
        <v>10</v>
      </c>
      <c r="C55" s="41" t="s">
        <v>10</v>
      </c>
      <c r="D55" s="41" t="s">
        <v>138</v>
      </c>
      <c r="E55" s="41" t="s">
        <v>49</v>
      </c>
      <c r="F55" s="41" t="s">
        <v>85</v>
      </c>
      <c r="H55" s="8"/>
      <c r="I55" s="8"/>
    </row>
    <row r="56" spans="1:9" ht="16" x14ac:dyDescent="0.2">
      <c r="A56" t="s">
        <v>673</v>
      </c>
      <c r="B56" s="41" t="s">
        <v>10</v>
      </c>
      <c r="C56" s="41" t="s">
        <v>10</v>
      </c>
      <c r="D56" s="41" t="s">
        <v>117</v>
      </c>
      <c r="E56" s="41" t="s">
        <v>170</v>
      </c>
      <c r="F56" s="41" t="s">
        <v>424</v>
      </c>
      <c r="H56" s="8"/>
      <c r="I56" s="8"/>
    </row>
    <row r="57" spans="1:9" ht="16" x14ac:dyDescent="0.2">
      <c r="A57" t="s">
        <v>10</v>
      </c>
      <c r="B57" s="41" t="s">
        <v>10</v>
      </c>
      <c r="C57" s="41" t="s">
        <v>10</v>
      </c>
      <c r="D57" s="41" t="s">
        <v>67</v>
      </c>
      <c r="E57" s="41" t="s">
        <v>67</v>
      </c>
      <c r="F57" s="41" t="s">
        <v>66</v>
      </c>
      <c r="H57" s="8"/>
      <c r="I57" s="8"/>
    </row>
    <row r="58" spans="1:9" ht="16" x14ac:dyDescent="0.2">
      <c r="A58" t="s">
        <v>674</v>
      </c>
      <c r="B58" s="41" t="s">
        <v>10</v>
      </c>
      <c r="C58" s="41" t="s">
        <v>10</v>
      </c>
      <c r="D58" s="41" t="s">
        <v>202</v>
      </c>
      <c r="E58" s="41" t="s">
        <v>183</v>
      </c>
      <c r="F58" s="41" t="s">
        <v>829</v>
      </c>
      <c r="H58" s="8"/>
      <c r="I58" s="8"/>
    </row>
    <row r="59" spans="1:9" ht="16" x14ac:dyDescent="0.2">
      <c r="A59" t="s">
        <v>10</v>
      </c>
      <c r="B59" s="41" t="s">
        <v>10</v>
      </c>
      <c r="C59" s="41" t="s">
        <v>10</v>
      </c>
      <c r="D59" s="41" t="s">
        <v>48</v>
      </c>
      <c r="E59" s="41" t="s">
        <v>80</v>
      </c>
      <c r="F59" s="41" t="s">
        <v>80</v>
      </c>
      <c r="H59" s="8"/>
      <c r="I59" s="8"/>
    </row>
    <row r="60" spans="1:9" ht="16" x14ac:dyDescent="0.2">
      <c r="A60" t="s">
        <v>675</v>
      </c>
      <c r="B60" s="41" t="s">
        <v>10</v>
      </c>
      <c r="C60" s="41" t="s">
        <v>10</v>
      </c>
      <c r="D60" s="41" t="s">
        <v>71</v>
      </c>
      <c r="E60" s="41" t="s">
        <v>223</v>
      </c>
      <c r="F60" s="41" t="s">
        <v>84</v>
      </c>
      <c r="H60" s="8"/>
      <c r="I60" s="8"/>
    </row>
    <row r="61" spans="1:9" ht="16" x14ac:dyDescent="0.2">
      <c r="A61" t="s">
        <v>10</v>
      </c>
      <c r="B61" s="41" t="s">
        <v>10</v>
      </c>
      <c r="C61" s="41" t="s">
        <v>10</v>
      </c>
      <c r="D61" s="41" t="s">
        <v>67</v>
      </c>
      <c r="E61" s="41" t="s">
        <v>66</v>
      </c>
      <c r="F61" s="41" t="s">
        <v>66</v>
      </c>
      <c r="H61" s="8"/>
      <c r="I61" s="8"/>
    </row>
    <row r="62" spans="1:9" ht="16" x14ac:dyDescent="0.2">
      <c r="A62" t="s">
        <v>711</v>
      </c>
      <c r="B62" s="41" t="s">
        <v>10</v>
      </c>
      <c r="C62" s="41" t="s">
        <v>10</v>
      </c>
      <c r="D62" s="41" t="s">
        <v>429</v>
      </c>
      <c r="E62" s="41" t="s">
        <v>125</v>
      </c>
      <c r="F62" s="41" t="s">
        <v>235</v>
      </c>
      <c r="H62" s="20"/>
      <c r="I62" s="8"/>
    </row>
    <row r="63" spans="1:9" ht="16" x14ac:dyDescent="0.2">
      <c r="A63" t="s">
        <v>10</v>
      </c>
      <c r="B63" s="41" t="s">
        <v>10</v>
      </c>
      <c r="C63" s="41" t="s">
        <v>10</v>
      </c>
      <c r="D63" s="41" t="s">
        <v>201</v>
      </c>
      <c r="E63" s="41" t="s">
        <v>47</v>
      </c>
      <c r="F63" s="41" t="s">
        <v>47</v>
      </c>
      <c r="H63" s="20"/>
      <c r="I63" s="8"/>
    </row>
    <row r="64" spans="1:9" ht="16" x14ac:dyDescent="0.2">
      <c r="A64" t="s">
        <v>830</v>
      </c>
      <c r="B64" s="41" t="s">
        <v>10</v>
      </c>
      <c r="C64" s="41" t="s">
        <v>10</v>
      </c>
      <c r="D64" s="41" t="s">
        <v>10</v>
      </c>
      <c r="E64" s="41" t="s">
        <v>831</v>
      </c>
      <c r="F64" s="41" t="s">
        <v>579</v>
      </c>
      <c r="H64" s="8"/>
      <c r="I64" s="8"/>
    </row>
    <row r="65" spans="1:9" ht="16" x14ac:dyDescent="0.2">
      <c r="A65" t="s">
        <v>10</v>
      </c>
      <c r="B65" s="41" t="s">
        <v>10</v>
      </c>
      <c r="C65" s="41" t="s">
        <v>10</v>
      </c>
      <c r="D65" s="41" t="s">
        <v>10</v>
      </c>
      <c r="E65" s="41" t="s">
        <v>66</v>
      </c>
      <c r="F65" s="41" t="s">
        <v>66</v>
      </c>
      <c r="H65" s="8"/>
      <c r="I65" s="8"/>
    </row>
    <row r="66" spans="1:9" ht="16" x14ac:dyDescent="0.2">
      <c r="A66" t="s">
        <v>832</v>
      </c>
      <c r="B66" s="41" t="s">
        <v>10</v>
      </c>
      <c r="C66" s="41" t="s">
        <v>10</v>
      </c>
      <c r="D66" s="41" t="s">
        <v>10</v>
      </c>
      <c r="E66" s="41" t="s">
        <v>833</v>
      </c>
      <c r="F66" s="41" t="s">
        <v>248</v>
      </c>
      <c r="H66" s="8"/>
      <c r="I66" s="8"/>
    </row>
    <row r="67" spans="1:9" ht="16" x14ac:dyDescent="0.2">
      <c r="A67" t="s">
        <v>10</v>
      </c>
      <c r="B67" s="41" t="s">
        <v>10</v>
      </c>
      <c r="C67" s="41" t="s">
        <v>10</v>
      </c>
      <c r="D67" s="41" t="s">
        <v>10</v>
      </c>
      <c r="E67" s="41" t="s">
        <v>80</v>
      </c>
      <c r="F67" s="41" t="s">
        <v>138</v>
      </c>
      <c r="H67" s="8"/>
      <c r="I67" s="8"/>
    </row>
    <row r="68" spans="1:9" ht="16" x14ac:dyDescent="0.2">
      <c r="A68" t="s">
        <v>834</v>
      </c>
      <c r="B68" s="41" t="s">
        <v>10</v>
      </c>
      <c r="C68" s="41" t="s">
        <v>10</v>
      </c>
      <c r="D68" s="41" t="s">
        <v>10</v>
      </c>
      <c r="E68" s="41" t="s">
        <v>835</v>
      </c>
      <c r="F68" s="41" t="s">
        <v>836</v>
      </c>
      <c r="H68" s="8"/>
      <c r="I68" s="8"/>
    </row>
    <row r="69" spans="1:9" ht="16" x14ac:dyDescent="0.2">
      <c r="A69" t="s">
        <v>10</v>
      </c>
      <c r="B69" s="41" t="s">
        <v>10</v>
      </c>
      <c r="C69" s="41" t="s">
        <v>10</v>
      </c>
      <c r="D69" s="41" t="s">
        <v>10</v>
      </c>
      <c r="E69" s="41" t="s">
        <v>135</v>
      </c>
      <c r="F69" s="41" t="s">
        <v>134</v>
      </c>
      <c r="H69" s="20"/>
      <c r="I69" s="8"/>
    </row>
    <row r="70" spans="1:9" ht="16" x14ac:dyDescent="0.2">
      <c r="A70" t="s">
        <v>837</v>
      </c>
      <c r="B70" s="41" t="s">
        <v>10</v>
      </c>
      <c r="C70" s="41" t="s">
        <v>10</v>
      </c>
      <c r="D70" s="41" t="s">
        <v>10</v>
      </c>
      <c r="E70" s="41" t="s">
        <v>838</v>
      </c>
      <c r="F70" s="41" t="s">
        <v>839</v>
      </c>
      <c r="H70" s="20"/>
      <c r="I70" s="8"/>
    </row>
    <row r="71" spans="1:9" ht="16" x14ac:dyDescent="0.2">
      <c r="A71" t="s">
        <v>10</v>
      </c>
      <c r="B71" s="41" t="s">
        <v>10</v>
      </c>
      <c r="C71" s="41" t="s">
        <v>10</v>
      </c>
      <c r="D71" s="41" t="s">
        <v>10</v>
      </c>
      <c r="E71" s="41" t="s">
        <v>840</v>
      </c>
      <c r="F71" s="41" t="s">
        <v>841</v>
      </c>
      <c r="H71" s="8"/>
      <c r="I71" s="8"/>
    </row>
    <row r="72" spans="1:9" ht="16" x14ac:dyDescent="0.2">
      <c r="A72" t="s">
        <v>491</v>
      </c>
      <c r="B72" s="41" t="s">
        <v>10</v>
      </c>
      <c r="C72" s="41" t="s">
        <v>10</v>
      </c>
      <c r="D72" s="41" t="s">
        <v>10</v>
      </c>
      <c r="E72" s="41" t="s">
        <v>10</v>
      </c>
      <c r="F72" s="41" t="s">
        <v>552</v>
      </c>
      <c r="H72" s="8"/>
      <c r="I72" s="8"/>
    </row>
    <row r="73" spans="1:9" ht="16" x14ac:dyDescent="0.2">
      <c r="A73" t="s">
        <v>10</v>
      </c>
      <c r="B73" s="41" t="s">
        <v>10</v>
      </c>
      <c r="C73" s="41" t="s">
        <v>10</v>
      </c>
      <c r="D73" s="41" t="s">
        <v>10</v>
      </c>
      <c r="E73" s="41" t="s">
        <v>10</v>
      </c>
      <c r="F73" s="41" t="s">
        <v>85</v>
      </c>
      <c r="H73" s="8"/>
      <c r="I73" s="8"/>
    </row>
    <row r="74" spans="1:9" ht="16" x14ac:dyDescent="0.2">
      <c r="A74" t="s">
        <v>490</v>
      </c>
      <c r="B74" s="41" t="s">
        <v>10</v>
      </c>
      <c r="C74" s="41" t="s">
        <v>10</v>
      </c>
      <c r="D74" s="41" t="s">
        <v>10</v>
      </c>
      <c r="E74" s="41" t="s">
        <v>10</v>
      </c>
      <c r="F74" s="41" t="s">
        <v>502</v>
      </c>
      <c r="H74" s="8"/>
      <c r="I74" s="8"/>
    </row>
    <row r="75" spans="1:9" ht="16" x14ac:dyDescent="0.2">
      <c r="A75" t="s">
        <v>10</v>
      </c>
      <c r="B75" s="41" t="s">
        <v>10</v>
      </c>
      <c r="C75" s="41" t="s">
        <v>10</v>
      </c>
      <c r="D75" s="41" t="s">
        <v>10</v>
      </c>
      <c r="E75" s="41" t="s">
        <v>10</v>
      </c>
      <c r="F75" s="41" t="s">
        <v>138</v>
      </c>
    </row>
    <row r="76" spans="1:9" ht="16" x14ac:dyDescent="0.2">
      <c r="A76" t="s">
        <v>489</v>
      </c>
      <c r="B76" s="41" t="s">
        <v>10</v>
      </c>
      <c r="C76" s="41" t="s">
        <v>10</v>
      </c>
      <c r="D76" s="41" t="s">
        <v>10</v>
      </c>
      <c r="E76" s="41" t="s">
        <v>10</v>
      </c>
      <c r="F76" s="41" t="s">
        <v>556</v>
      </c>
    </row>
    <row r="77" spans="1:9" ht="16" x14ac:dyDescent="0.2">
      <c r="A77" t="s">
        <v>10</v>
      </c>
      <c r="B77" s="41" t="s">
        <v>10</v>
      </c>
      <c r="C77" s="41" t="s">
        <v>10</v>
      </c>
      <c r="D77" s="41" t="s">
        <v>10</v>
      </c>
      <c r="E77" s="41" t="s">
        <v>10</v>
      </c>
      <c r="F77" s="41" t="s">
        <v>48</v>
      </c>
    </row>
    <row r="78" spans="1:9" ht="16" x14ac:dyDescent="0.2">
      <c r="A78" t="s">
        <v>487</v>
      </c>
      <c r="B78" s="41" t="s">
        <v>10</v>
      </c>
      <c r="C78" s="41" t="s">
        <v>10</v>
      </c>
      <c r="D78" s="41" t="s">
        <v>10</v>
      </c>
      <c r="E78" s="41" t="s">
        <v>10</v>
      </c>
      <c r="F78" s="41" t="s">
        <v>842</v>
      </c>
    </row>
    <row r="79" spans="1:9" ht="16" x14ac:dyDescent="0.2">
      <c r="A79" t="s">
        <v>10</v>
      </c>
      <c r="B79" s="41" t="s">
        <v>10</v>
      </c>
      <c r="C79" s="41" t="s">
        <v>10</v>
      </c>
      <c r="D79" s="41" t="s">
        <v>10</v>
      </c>
      <c r="E79" s="41" t="s">
        <v>10</v>
      </c>
      <c r="F79" s="41" t="s">
        <v>225</v>
      </c>
    </row>
    <row r="80" spans="1:9" ht="16" x14ac:dyDescent="0.2">
      <c r="A80" t="s">
        <v>486</v>
      </c>
      <c r="B80" s="41" t="s">
        <v>10</v>
      </c>
      <c r="C80" s="41" t="s">
        <v>10</v>
      </c>
      <c r="D80" s="41" t="s">
        <v>10</v>
      </c>
      <c r="E80" s="41" t="s">
        <v>10</v>
      </c>
      <c r="F80" s="41" t="s">
        <v>843</v>
      </c>
    </row>
    <row r="81" spans="1:6" ht="16" x14ac:dyDescent="0.2">
      <c r="A81" t="s">
        <v>10</v>
      </c>
      <c r="B81" s="41" t="s">
        <v>10</v>
      </c>
      <c r="C81" s="41" t="s">
        <v>10</v>
      </c>
      <c r="D81" s="41" t="s">
        <v>10</v>
      </c>
      <c r="E81" s="41" t="s">
        <v>10</v>
      </c>
      <c r="F81" s="41" t="s">
        <v>121</v>
      </c>
    </row>
    <row r="82" spans="1:6" ht="16" x14ac:dyDescent="0.2">
      <c r="A82" t="s">
        <v>485</v>
      </c>
      <c r="B82" s="41" t="s">
        <v>10</v>
      </c>
      <c r="C82" s="41" t="s">
        <v>10</v>
      </c>
      <c r="D82" s="41" t="s">
        <v>10</v>
      </c>
      <c r="E82" s="41" t="s">
        <v>10</v>
      </c>
      <c r="F82" s="41" t="s">
        <v>624</v>
      </c>
    </row>
    <row r="83" spans="1:6" ht="16" x14ac:dyDescent="0.2">
      <c r="A83" t="s">
        <v>10</v>
      </c>
      <c r="B83" s="41" t="s">
        <v>10</v>
      </c>
      <c r="C83" s="41" t="s">
        <v>10</v>
      </c>
      <c r="D83" s="41" t="s">
        <v>10</v>
      </c>
      <c r="E83" s="41" t="s">
        <v>10</v>
      </c>
      <c r="F83" s="41" t="s">
        <v>39</v>
      </c>
    </row>
    <row r="84" spans="1:6" ht="16" x14ac:dyDescent="0.2">
      <c r="A84" t="s">
        <v>44</v>
      </c>
      <c r="B84" s="41" t="s">
        <v>559</v>
      </c>
      <c r="C84" s="41" t="s">
        <v>816</v>
      </c>
      <c r="D84" s="41" t="s">
        <v>560</v>
      </c>
      <c r="E84" s="41" t="s">
        <v>844</v>
      </c>
      <c r="F84" s="41" t="s">
        <v>560</v>
      </c>
    </row>
    <row r="85" spans="1:6" ht="14" customHeight="1" x14ac:dyDescent="0.2">
      <c r="A85" t="s">
        <v>10</v>
      </c>
      <c r="B85" s="41" t="s">
        <v>370</v>
      </c>
      <c r="C85" s="41" t="s">
        <v>103</v>
      </c>
      <c r="D85" s="41" t="s">
        <v>343</v>
      </c>
      <c r="E85" s="41" t="s">
        <v>402</v>
      </c>
      <c r="F85" s="41" t="s">
        <v>418</v>
      </c>
    </row>
    <row r="86" spans="1:6" ht="67" customHeight="1" x14ac:dyDescent="0.2">
      <c r="A86" t="s">
        <v>10</v>
      </c>
      <c r="B86" s="41" t="s">
        <v>10</v>
      </c>
      <c r="C86" s="41" t="s">
        <v>10</v>
      </c>
      <c r="D86" s="41" t="s">
        <v>10</v>
      </c>
      <c r="E86" s="41" t="s">
        <v>10</v>
      </c>
      <c r="F86" s="41" t="s">
        <v>10</v>
      </c>
    </row>
    <row r="87" spans="1:6" ht="16" x14ac:dyDescent="0.2">
      <c r="A87" t="s">
        <v>38</v>
      </c>
      <c r="B87" s="41" t="s">
        <v>37</v>
      </c>
      <c r="C87" s="41" t="s">
        <v>817</v>
      </c>
      <c r="D87" s="41" t="s">
        <v>561</v>
      </c>
      <c r="E87" s="41" t="s">
        <v>561</v>
      </c>
      <c r="F87" s="41" t="s">
        <v>561</v>
      </c>
    </row>
    <row r="88" spans="1:6" ht="16" x14ac:dyDescent="0.2">
      <c r="A88" s="42" t="s">
        <v>36</v>
      </c>
      <c r="B88" s="43" t="s">
        <v>211</v>
      </c>
      <c r="C88" s="43" t="s">
        <v>818</v>
      </c>
      <c r="D88" s="43" t="s">
        <v>220</v>
      </c>
      <c r="E88" s="43" t="s">
        <v>845</v>
      </c>
      <c r="F88" s="43" t="s">
        <v>846</v>
      </c>
    </row>
    <row r="89" spans="1:6" ht="14" customHeight="1" x14ac:dyDescent="0.2">
      <c r="A89" t="s">
        <v>32</v>
      </c>
      <c r="B89"/>
      <c r="C89"/>
      <c r="D89"/>
      <c r="E89"/>
      <c r="F89"/>
    </row>
    <row r="90" spans="1:6" ht="16" x14ac:dyDescent="0.2">
      <c r="A90" t="s">
        <v>31</v>
      </c>
      <c r="B90"/>
      <c r="C90"/>
      <c r="D90"/>
      <c r="E90"/>
      <c r="F90"/>
    </row>
    <row r="91" spans="1:6" x14ac:dyDescent="0.2">
      <c r="A91" s="57" t="s">
        <v>980</v>
      </c>
      <c r="B91" s="57"/>
      <c r="C91" s="57"/>
      <c r="D91" s="57"/>
      <c r="E91" s="57"/>
      <c r="F91" s="57"/>
    </row>
    <row r="92" spans="1:6" ht="45" customHeight="1" x14ac:dyDescent="0.2">
      <c r="A92" s="57"/>
      <c r="B92" s="57"/>
      <c r="C92" s="57"/>
      <c r="D92" s="57"/>
      <c r="E92" s="57"/>
      <c r="F92" s="57"/>
    </row>
  </sheetData>
  <mergeCells count="2">
    <mergeCell ref="A2:F2"/>
    <mergeCell ref="A91:F9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F85"/>
  <sheetViews>
    <sheetView zoomScale="101" workbookViewId="0">
      <selection activeCell="G5" sqref="G5"/>
    </sheetView>
  </sheetViews>
  <sheetFormatPr baseColWidth="10" defaultColWidth="10.83203125" defaultRowHeight="14" x14ac:dyDescent="0.2"/>
  <cols>
    <col min="1" max="1" width="30.6640625" style="1" customWidth="1"/>
    <col min="2" max="2" width="12.83203125" style="1" customWidth="1"/>
    <col min="3" max="3" width="16" style="1" customWidth="1"/>
    <col min="4" max="4" width="15" style="1" customWidth="1"/>
    <col min="5" max="5" width="12.83203125" style="1" customWidth="1"/>
    <col min="6" max="16384" width="10.83203125" style="1"/>
  </cols>
  <sheetData>
    <row r="2" spans="1:6" ht="16" x14ac:dyDescent="0.2">
      <c r="A2" s="55" t="s">
        <v>662</v>
      </c>
      <c r="B2" s="55"/>
      <c r="C2" s="55"/>
      <c r="D2" s="55"/>
      <c r="E2" s="55"/>
      <c r="F2" s="55"/>
    </row>
    <row r="3" spans="1:6" ht="16" x14ac:dyDescent="0.2">
      <c r="A3" s="39" t="s">
        <v>10</v>
      </c>
      <c r="B3" s="40" t="s">
        <v>26</v>
      </c>
      <c r="C3" s="40" t="s">
        <v>25</v>
      </c>
      <c r="D3" s="40" t="s">
        <v>162</v>
      </c>
      <c r="E3" s="40" t="s">
        <v>161</v>
      </c>
    </row>
    <row r="4" spans="1:6" ht="16" x14ac:dyDescent="0.2">
      <c r="A4" t="s">
        <v>24</v>
      </c>
      <c r="B4" s="41" t="s">
        <v>159</v>
      </c>
      <c r="C4" s="41" t="s">
        <v>158</v>
      </c>
      <c r="D4" s="41" t="s">
        <v>157</v>
      </c>
      <c r="E4" s="41" t="s">
        <v>156</v>
      </c>
    </row>
    <row r="5" spans="1:6" ht="16" x14ac:dyDescent="0.2">
      <c r="A5" s="39" t="s">
        <v>10</v>
      </c>
      <c r="B5" s="40" t="s">
        <v>10</v>
      </c>
      <c r="C5" s="40" t="s">
        <v>10</v>
      </c>
      <c r="D5" s="40" t="s">
        <v>10</v>
      </c>
      <c r="E5" s="40" t="s">
        <v>10</v>
      </c>
    </row>
    <row r="6" spans="1:6" ht="16" x14ac:dyDescent="0.2">
      <c r="A6" t="s">
        <v>495</v>
      </c>
      <c r="B6" s="41" t="s">
        <v>10</v>
      </c>
      <c r="C6" s="41" t="s">
        <v>146</v>
      </c>
      <c r="D6" s="41" t="s">
        <v>541</v>
      </c>
      <c r="E6" s="41" t="s">
        <v>597</v>
      </c>
    </row>
    <row r="7" spans="1:6" ht="16" x14ac:dyDescent="0.2">
      <c r="A7" t="s">
        <v>10</v>
      </c>
      <c r="B7" s="41" t="s">
        <v>10</v>
      </c>
      <c r="C7" s="41" t="s">
        <v>48</v>
      </c>
      <c r="D7" s="41" t="s">
        <v>48</v>
      </c>
      <c r="E7" s="41" t="s">
        <v>47</v>
      </c>
    </row>
    <row r="8" spans="1:6" ht="16" x14ac:dyDescent="0.2">
      <c r="A8" t="s">
        <v>681</v>
      </c>
      <c r="B8" s="41" t="s">
        <v>593</v>
      </c>
      <c r="C8" s="41" t="s">
        <v>594</v>
      </c>
      <c r="D8" s="41" t="s">
        <v>594</v>
      </c>
      <c r="E8" s="41" t="s">
        <v>595</v>
      </c>
    </row>
    <row r="9" spans="1:6" ht="16" x14ac:dyDescent="0.2">
      <c r="A9" t="s">
        <v>10</v>
      </c>
      <c r="B9" s="41" t="s">
        <v>51</v>
      </c>
      <c r="C9" s="41" t="s">
        <v>144</v>
      </c>
      <c r="D9" s="41" t="s">
        <v>359</v>
      </c>
      <c r="E9" s="41" t="s">
        <v>359</v>
      </c>
    </row>
    <row r="10" spans="1:6" ht="16" x14ac:dyDescent="0.2">
      <c r="A10" t="s">
        <v>682</v>
      </c>
      <c r="B10" s="41" t="s">
        <v>78</v>
      </c>
      <c r="C10" s="41" t="s">
        <v>150</v>
      </c>
      <c r="D10" s="41" t="s">
        <v>198</v>
      </c>
      <c r="E10" s="41" t="s">
        <v>199</v>
      </c>
    </row>
    <row r="11" spans="1:6" ht="16" x14ac:dyDescent="0.2">
      <c r="A11" t="s">
        <v>10</v>
      </c>
      <c r="B11" s="41" t="s">
        <v>47</v>
      </c>
      <c r="C11" s="41" t="s">
        <v>48</v>
      </c>
      <c r="D11" s="41" t="s">
        <v>47</v>
      </c>
      <c r="E11" s="41" t="s">
        <v>47</v>
      </c>
    </row>
    <row r="12" spans="1:6" ht="16" x14ac:dyDescent="0.2">
      <c r="A12" t="s">
        <v>657</v>
      </c>
      <c r="B12" s="41" t="s">
        <v>596</v>
      </c>
      <c r="C12" s="41" t="s">
        <v>194</v>
      </c>
      <c r="D12" s="41" t="s">
        <v>104</v>
      </c>
      <c r="E12" s="41" t="s">
        <v>360</v>
      </c>
    </row>
    <row r="13" spans="1:6" ht="16" x14ac:dyDescent="0.2">
      <c r="A13" t="s">
        <v>10</v>
      </c>
      <c r="B13" s="41" t="s">
        <v>359</v>
      </c>
      <c r="C13" s="41" t="s">
        <v>151</v>
      </c>
      <c r="D13" s="41" t="s">
        <v>114</v>
      </c>
      <c r="E13" s="41" t="s">
        <v>115</v>
      </c>
    </row>
    <row r="14" spans="1:6" ht="16" x14ac:dyDescent="0.2">
      <c r="A14" t="s">
        <v>717</v>
      </c>
      <c r="B14" s="41" t="s">
        <v>10</v>
      </c>
      <c r="C14" s="41" t="s">
        <v>259</v>
      </c>
      <c r="D14" s="41" t="s">
        <v>190</v>
      </c>
      <c r="E14" s="41" t="s">
        <v>64</v>
      </c>
    </row>
    <row r="15" spans="1:6" ht="16" x14ac:dyDescent="0.2">
      <c r="A15" t="s">
        <v>10</v>
      </c>
      <c r="B15" s="41" t="s">
        <v>10</v>
      </c>
      <c r="C15" s="41" t="s">
        <v>358</v>
      </c>
      <c r="D15" s="41" t="s">
        <v>358</v>
      </c>
      <c r="E15" s="41" t="s">
        <v>358</v>
      </c>
    </row>
    <row r="16" spans="1:6" ht="16" x14ac:dyDescent="0.2">
      <c r="A16" t="s">
        <v>759</v>
      </c>
      <c r="B16" s="41" t="s">
        <v>10</v>
      </c>
      <c r="C16" s="41" t="s">
        <v>204</v>
      </c>
      <c r="D16" s="41" t="s">
        <v>204</v>
      </c>
      <c r="E16" s="41" t="s">
        <v>204</v>
      </c>
    </row>
    <row r="17" spans="1:5" ht="16" x14ac:dyDescent="0.2">
      <c r="A17" t="s">
        <v>10</v>
      </c>
      <c r="B17" s="41" t="s">
        <v>10</v>
      </c>
      <c r="C17" s="41" t="s">
        <v>140</v>
      </c>
      <c r="D17" s="41" t="s">
        <v>140</v>
      </c>
      <c r="E17" s="41" t="s">
        <v>140</v>
      </c>
    </row>
    <row r="18" spans="1:5" ht="16" x14ac:dyDescent="0.2">
      <c r="A18" t="s">
        <v>695</v>
      </c>
      <c r="B18" s="41" t="s">
        <v>10</v>
      </c>
      <c r="C18" s="41" t="s">
        <v>269</v>
      </c>
      <c r="D18" s="41" t="s">
        <v>83</v>
      </c>
      <c r="E18" s="41" t="s">
        <v>219</v>
      </c>
    </row>
    <row r="19" spans="1:5" ht="16" x14ac:dyDescent="0.2">
      <c r="A19" t="s">
        <v>10</v>
      </c>
      <c r="B19" s="41" t="s">
        <v>10</v>
      </c>
      <c r="C19" s="41" t="s">
        <v>60</v>
      </c>
      <c r="D19" s="41" t="s">
        <v>147</v>
      </c>
      <c r="E19" s="41" t="s">
        <v>209</v>
      </c>
    </row>
    <row r="20" spans="1:5" ht="16" x14ac:dyDescent="0.2">
      <c r="A20" t="s">
        <v>697</v>
      </c>
      <c r="B20" s="41" t="s">
        <v>10</v>
      </c>
      <c r="C20" s="41" t="s">
        <v>63</v>
      </c>
      <c r="D20" s="41" t="s">
        <v>130</v>
      </c>
      <c r="E20" s="41" t="s">
        <v>150</v>
      </c>
    </row>
    <row r="21" spans="1:5" ht="16" x14ac:dyDescent="0.2">
      <c r="A21" t="s">
        <v>10</v>
      </c>
      <c r="B21" s="41" t="s">
        <v>10</v>
      </c>
      <c r="C21" s="41" t="s">
        <v>108</v>
      </c>
      <c r="D21" s="41" t="s">
        <v>133</v>
      </c>
      <c r="E21" s="41" t="s">
        <v>133</v>
      </c>
    </row>
    <row r="22" spans="1:5" ht="16" x14ac:dyDescent="0.2">
      <c r="A22" t="s">
        <v>698</v>
      </c>
      <c r="B22" s="41" t="s">
        <v>10</v>
      </c>
      <c r="C22" s="41" t="s">
        <v>272</v>
      </c>
      <c r="D22" s="41" t="s">
        <v>53</v>
      </c>
      <c r="E22" s="41" t="s">
        <v>356</v>
      </c>
    </row>
    <row r="23" spans="1:5" ht="16" x14ac:dyDescent="0.2">
      <c r="A23" t="s">
        <v>10</v>
      </c>
      <c r="B23" s="41" t="s">
        <v>10</v>
      </c>
      <c r="C23" s="41" t="s">
        <v>573</v>
      </c>
      <c r="D23" s="41" t="s">
        <v>352</v>
      </c>
      <c r="E23" s="41" t="s">
        <v>352</v>
      </c>
    </row>
    <row r="24" spans="1:5" ht="16" x14ac:dyDescent="0.2">
      <c r="A24" t="s">
        <v>699</v>
      </c>
      <c r="B24" s="41" t="s">
        <v>10</v>
      </c>
      <c r="C24" s="41" t="s">
        <v>355</v>
      </c>
      <c r="D24" s="41" t="s">
        <v>598</v>
      </c>
      <c r="E24" s="41" t="s">
        <v>599</v>
      </c>
    </row>
    <row r="25" spans="1:5" ht="16" x14ac:dyDescent="0.2">
      <c r="A25" t="s">
        <v>10</v>
      </c>
      <c r="B25" s="41" t="s">
        <v>10</v>
      </c>
      <c r="C25" s="41" t="s">
        <v>73</v>
      </c>
      <c r="D25" s="41" t="s">
        <v>181</v>
      </c>
      <c r="E25" s="41" t="s">
        <v>181</v>
      </c>
    </row>
    <row r="26" spans="1:5" ht="16" x14ac:dyDescent="0.2">
      <c r="A26" t="s">
        <v>700</v>
      </c>
      <c r="B26" s="41" t="s">
        <v>10</v>
      </c>
      <c r="C26" s="41" t="s">
        <v>600</v>
      </c>
      <c r="D26" s="41" t="s">
        <v>601</v>
      </c>
      <c r="E26" s="41" t="s">
        <v>602</v>
      </c>
    </row>
    <row r="27" spans="1:5" ht="16" x14ac:dyDescent="0.2">
      <c r="A27" t="s">
        <v>10</v>
      </c>
      <c r="B27" s="41" t="s">
        <v>10</v>
      </c>
      <c r="C27" s="41" t="s">
        <v>147</v>
      </c>
      <c r="D27" s="41" t="s">
        <v>209</v>
      </c>
      <c r="E27" s="41" t="s">
        <v>208</v>
      </c>
    </row>
    <row r="28" spans="1:5" ht="16" x14ac:dyDescent="0.2">
      <c r="A28" t="s">
        <v>701</v>
      </c>
      <c r="B28" s="41" t="s">
        <v>10</v>
      </c>
      <c r="C28" s="41" t="s">
        <v>603</v>
      </c>
      <c r="D28" s="41" t="s">
        <v>604</v>
      </c>
      <c r="E28" s="41" t="s">
        <v>605</v>
      </c>
    </row>
    <row r="29" spans="1:5" ht="16" x14ac:dyDescent="0.2">
      <c r="A29" t="s">
        <v>10</v>
      </c>
      <c r="B29" s="41" t="s">
        <v>10</v>
      </c>
      <c r="C29" s="41" t="s">
        <v>350</v>
      </c>
      <c r="D29" s="41" t="s">
        <v>354</v>
      </c>
      <c r="E29" s="41" t="s">
        <v>350</v>
      </c>
    </row>
    <row r="30" spans="1:5" ht="16" x14ac:dyDescent="0.2">
      <c r="A30" t="s">
        <v>702</v>
      </c>
      <c r="B30" s="41" t="s">
        <v>10</v>
      </c>
      <c r="C30" s="41" t="s">
        <v>163</v>
      </c>
      <c r="D30" s="41" t="s">
        <v>194</v>
      </c>
      <c r="E30" s="41" t="s">
        <v>395</v>
      </c>
    </row>
    <row r="31" spans="1:5" ht="16" x14ac:dyDescent="0.2">
      <c r="A31" t="s">
        <v>10</v>
      </c>
      <c r="B31" s="41" t="s">
        <v>10</v>
      </c>
      <c r="C31" s="41" t="s">
        <v>109</v>
      </c>
      <c r="D31" s="41" t="s">
        <v>45</v>
      </c>
      <c r="E31" s="41" t="s">
        <v>193</v>
      </c>
    </row>
    <row r="32" spans="1:5" ht="16" x14ac:dyDescent="0.2">
      <c r="A32" t="s">
        <v>703</v>
      </c>
      <c r="B32" s="41" t="s">
        <v>10</v>
      </c>
      <c r="C32" s="41" t="s">
        <v>606</v>
      </c>
      <c r="D32" s="41" t="s">
        <v>607</v>
      </c>
      <c r="E32" s="41" t="s">
        <v>188</v>
      </c>
    </row>
    <row r="33" spans="1:5" ht="16" x14ac:dyDescent="0.2">
      <c r="A33" t="s">
        <v>10</v>
      </c>
      <c r="B33" s="41" t="s">
        <v>10</v>
      </c>
      <c r="C33" s="41" t="s">
        <v>352</v>
      </c>
      <c r="D33" s="41" t="s">
        <v>352</v>
      </c>
      <c r="E33" s="41" t="s">
        <v>412</v>
      </c>
    </row>
    <row r="34" spans="1:5" ht="16" x14ac:dyDescent="0.2">
      <c r="A34" t="s">
        <v>704</v>
      </c>
      <c r="B34" s="41" t="s">
        <v>10</v>
      </c>
      <c r="C34" s="41" t="s">
        <v>608</v>
      </c>
      <c r="D34" s="41" t="s">
        <v>606</v>
      </c>
      <c r="E34" s="41" t="s">
        <v>189</v>
      </c>
    </row>
    <row r="35" spans="1:5" ht="16" x14ac:dyDescent="0.2">
      <c r="A35" t="s">
        <v>10</v>
      </c>
      <c r="B35" s="41" t="s">
        <v>10</v>
      </c>
      <c r="C35" s="41" t="s">
        <v>343</v>
      </c>
      <c r="D35" s="41" t="s">
        <v>350</v>
      </c>
      <c r="E35" s="41" t="s">
        <v>41</v>
      </c>
    </row>
    <row r="36" spans="1:5" ht="16" x14ac:dyDescent="0.2">
      <c r="A36" t="s">
        <v>705</v>
      </c>
      <c r="B36" s="41" t="s">
        <v>10</v>
      </c>
      <c r="C36" s="41" t="s">
        <v>609</v>
      </c>
      <c r="D36" s="41" t="s">
        <v>610</v>
      </c>
      <c r="E36" s="41" t="s">
        <v>611</v>
      </c>
    </row>
    <row r="37" spans="1:5" ht="16" x14ac:dyDescent="0.2">
      <c r="A37" t="s">
        <v>10</v>
      </c>
      <c r="B37" s="41" t="s">
        <v>10</v>
      </c>
      <c r="C37" s="41" t="s">
        <v>399</v>
      </c>
      <c r="D37" s="41" t="s">
        <v>420</v>
      </c>
      <c r="E37" s="41" t="s">
        <v>612</v>
      </c>
    </row>
    <row r="38" spans="1:5" ht="16" x14ac:dyDescent="0.2">
      <c r="A38" t="s">
        <v>761</v>
      </c>
      <c r="B38" s="41" t="s">
        <v>10</v>
      </c>
      <c r="C38" s="41" t="s">
        <v>10</v>
      </c>
      <c r="D38" s="41" t="s">
        <v>57</v>
      </c>
      <c r="E38" s="41" t="s">
        <v>503</v>
      </c>
    </row>
    <row r="39" spans="1:5" ht="16" x14ac:dyDescent="0.2">
      <c r="A39" t="s">
        <v>10</v>
      </c>
      <c r="B39" s="41" t="s">
        <v>10</v>
      </c>
      <c r="C39" s="41" t="s">
        <v>10</v>
      </c>
      <c r="D39" s="41" t="s">
        <v>144</v>
      </c>
      <c r="E39" s="41" t="s">
        <v>144</v>
      </c>
    </row>
    <row r="40" spans="1:5" ht="16" x14ac:dyDescent="0.2">
      <c r="A40" t="s">
        <v>762</v>
      </c>
      <c r="B40" s="41" t="s">
        <v>10</v>
      </c>
      <c r="C40" s="41" t="s">
        <v>10</v>
      </c>
      <c r="D40" s="41" t="s">
        <v>431</v>
      </c>
      <c r="E40" s="41" t="s">
        <v>186</v>
      </c>
    </row>
    <row r="41" spans="1:5" ht="16" x14ac:dyDescent="0.2">
      <c r="A41" t="s">
        <v>10</v>
      </c>
      <c r="B41" s="41" t="s">
        <v>10</v>
      </c>
      <c r="C41" s="41" t="s">
        <v>10</v>
      </c>
      <c r="D41" s="41" t="s">
        <v>152</v>
      </c>
      <c r="E41" s="41" t="s">
        <v>114</v>
      </c>
    </row>
    <row r="42" spans="1:5" ht="16" x14ac:dyDescent="0.2">
      <c r="A42" t="s">
        <v>763</v>
      </c>
      <c r="B42" s="41" t="s">
        <v>10</v>
      </c>
      <c r="C42" s="41" t="s">
        <v>10</v>
      </c>
      <c r="D42" s="41" t="s">
        <v>184</v>
      </c>
      <c r="E42" s="41" t="s">
        <v>253</v>
      </c>
    </row>
    <row r="43" spans="1:5" ht="16" x14ac:dyDescent="0.2">
      <c r="A43" t="s">
        <v>10</v>
      </c>
      <c r="B43" s="41" t="s">
        <v>10</v>
      </c>
      <c r="C43" s="41" t="s">
        <v>10</v>
      </c>
      <c r="D43" s="41" t="s">
        <v>144</v>
      </c>
      <c r="E43" s="41" t="s">
        <v>144</v>
      </c>
    </row>
    <row r="44" spans="1:5" ht="16" x14ac:dyDescent="0.2">
      <c r="A44" t="s">
        <v>764</v>
      </c>
      <c r="B44" s="41" t="s">
        <v>10</v>
      </c>
      <c r="C44" s="41" t="s">
        <v>10</v>
      </c>
      <c r="D44" s="41" t="s">
        <v>251</v>
      </c>
      <c r="E44" s="41" t="s">
        <v>70</v>
      </c>
    </row>
    <row r="45" spans="1:5" ht="16" x14ac:dyDescent="0.2">
      <c r="A45" t="s">
        <v>10</v>
      </c>
      <c r="B45" s="41" t="s">
        <v>10</v>
      </c>
      <c r="C45" s="41" t="s">
        <v>10</v>
      </c>
      <c r="D45" s="41" t="s">
        <v>144</v>
      </c>
      <c r="E45" s="41" t="s">
        <v>144</v>
      </c>
    </row>
    <row r="46" spans="1:5" ht="16" x14ac:dyDescent="0.2">
      <c r="A46" t="s">
        <v>713</v>
      </c>
      <c r="B46" s="41" t="s">
        <v>10</v>
      </c>
      <c r="C46" s="41" t="s">
        <v>10</v>
      </c>
      <c r="D46" s="41" t="s">
        <v>235</v>
      </c>
      <c r="E46" s="41" t="s">
        <v>223</v>
      </c>
    </row>
    <row r="47" spans="1:5" ht="16" x14ac:dyDescent="0.2">
      <c r="A47" t="s">
        <v>10</v>
      </c>
      <c r="B47" s="41" t="s">
        <v>10</v>
      </c>
      <c r="C47" s="41" t="s">
        <v>10</v>
      </c>
      <c r="D47" s="41" t="s">
        <v>218</v>
      </c>
      <c r="E47" s="41" t="s">
        <v>218</v>
      </c>
    </row>
    <row r="48" spans="1:5" ht="16" x14ac:dyDescent="0.2">
      <c r="A48" t="s">
        <v>714</v>
      </c>
      <c r="B48" s="41" t="s">
        <v>10</v>
      </c>
      <c r="C48" s="41" t="s">
        <v>10</v>
      </c>
      <c r="D48" s="41" t="s">
        <v>197</v>
      </c>
      <c r="E48" s="41" t="s">
        <v>231</v>
      </c>
    </row>
    <row r="49" spans="1:5" ht="16" x14ac:dyDescent="0.2">
      <c r="A49" t="s">
        <v>10</v>
      </c>
      <c r="B49" s="41" t="s">
        <v>10</v>
      </c>
      <c r="C49" s="41" t="s">
        <v>10</v>
      </c>
      <c r="D49" s="41" t="s">
        <v>152</v>
      </c>
      <c r="E49" s="41" t="s">
        <v>114</v>
      </c>
    </row>
    <row r="50" spans="1:5" ht="16" x14ac:dyDescent="0.2">
      <c r="A50" t="s">
        <v>712</v>
      </c>
      <c r="B50" s="41" t="s">
        <v>10</v>
      </c>
      <c r="C50" s="41" t="s">
        <v>10</v>
      </c>
      <c r="D50" s="41" t="s">
        <v>70</v>
      </c>
      <c r="E50" s="41" t="s">
        <v>148</v>
      </c>
    </row>
    <row r="51" spans="1:5" ht="16" x14ac:dyDescent="0.2">
      <c r="A51" t="s">
        <v>10</v>
      </c>
      <c r="B51" s="41" t="s">
        <v>10</v>
      </c>
      <c r="C51" s="41" t="s">
        <v>10</v>
      </c>
      <c r="D51" s="41" t="s">
        <v>60</v>
      </c>
      <c r="E51" s="41" t="s">
        <v>60</v>
      </c>
    </row>
    <row r="52" spans="1:5" ht="16" x14ac:dyDescent="0.2">
      <c r="A52" t="s">
        <v>715</v>
      </c>
      <c r="B52" s="41" t="s">
        <v>10</v>
      </c>
      <c r="C52" s="41" t="s">
        <v>10</v>
      </c>
      <c r="D52" s="41" t="s">
        <v>163</v>
      </c>
      <c r="E52" s="41" t="s">
        <v>361</v>
      </c>
    </row>
    <row r="53" spans="1:5" ht="16" x14ac:dyDescent="0.2">
      <c r="A53" t="s">
        <v>10</v>
      </c>
      <c r="B53" s="41" t="s">
        <v>10</v>
      </c>
      <c r="C53" s="41" t="s">
        <v>10</v>
      </c>
      <c r="D53" s="41" t="s">
        <v>343</v>
      </c>
      <c r="E53" s="41" t="s">
        <v>343</v>
      </c>
    </row>
    <row r="54" spans="1:5" ht="16" x14ac:dyDescent="0.2">
      <c r="A54" t="s">
        <v>671</v>
      </c>
      <c r="B54" s="41" t="s">
        <v>10</v>
      </c>
      <c r="C54" s="41" t="s">
        <v>10</v>
      </c>
      <c r="D54" s="41" t="s">
        <v>613</v>
      </c>
      <c r="E54" s="41" t="s">
        <v>411</v>
      </c>
    </row>
    <row r="55" spans="1:5" ht="16" x14ac:dyDescent="0.2">
      <c r="A55" t="s">
        <v>10</v>
      </c>
      <c r="B55" s="41" t="s">
        <v>10</v>
      </c>
      <c r="C55" s="41" t="s">
        <v>10</v>
      </c>
      <c r="D55" s="41" t="s">
        <v>47</v>
      </c>
      <c r="E55" s="41" t="s">
        <v>47</v>
      </c>
    </row>
    <row r="56" spans="1:5" ht="16" x14ac:dyDescent="0.2">
      <c r="A56" t="s">
        <v>672</v>
      </c>
      <c r="B56" s="41" t="s">
        <v>10</v>
      </c>
      <c r="C56" s="41" t="s">
        <v>10</v>
      </c>
      <c r="D56" s="41" t="s">
        <v>345</v>
      </c>
      <c r="E56" s="41" t="s">
        <v>202</v>
      </c>
    </row>
    <row r="57" spans="1:5" ht="16" x14ac:dyDescent="0.2">
      <c r="A57" t="s">
        <v>10</v>
      </c>
      <c r="B57" s="41" t="s">
        <v>10</v>
      </c>
      <c r="C57" s="41" t="s">
        <v>10</v>
      </c>
      <c r="D57" s="41" t="s">
        <v>181</v>
      </c>
      <c r="E57" s="41" t="s">
        <v>91</v>
      </c>
    </row>
    <row r="58" spans="1:5" ht="16" x14ac:dyDescent="0.2">
      <c r="A58" t="s">
        <v>673</v>
      </c>
      <c r="B58" s="41" t="s">
        <v>10</v>
      </c>
      <c r="C58" s="41" t="s">
        <v>10</v>
      </c>
      <c r="D58" s="41" t="s">
        <v>186</v>
      </c>
      <c r="E58" s="41" t="s">
        <v>84</v>
      </c>
    </row>
    <row r="59" spans="1:5" ht="16" x14ac:dyDescent="0.2">
      <c r="A59" t="s">
        <v>10</v>
      </c>
      <c r="B59" s="41" t="s">
        <v>10</v>
      </c>
      <c r="C59" s="41" t="s">
        <v>10</v>
      </c>
      <c r="D59" s="41" t="s">
        <v>73</v>
      </c>
      <c r="E59" s="41" t="s">
        <v>73</v>
      </c>
    </row>
    <row r="60" spans="1:5" ht="16" x14ac:dyDescent="0.2">
      <c r="A60" t="s">
        <v>674</v>
      </c>
      <c r="B60" s="41" t="s">
        <v>10</v>
      </c>
      <c r="C60" s="41" t="s">
        <v>10</v>
      </c>
      <c r="D60" s="41" t="s">
        <v>396</v>
      </c>
      <c r="E60" s="41" t="s">
        <v>12</v>
      </c>
    </row>
    <row r="61" spans="1:5" ht="16" x14ac:dyDescent="0.2">
      <c r="A61" t="s">
        <v>10</v>
      </c>
      <c r="B61" s="41" t="s">
        <v>10</v>
      </c>
      <c r="C61" s="41" t="s">
        <v>10</v>
      </c>
      <c r="D61" s="41" t="s">
        <v>147</v>
      </c>
      <c r="E61" s="41" t="s">
        <v>147</v>
      </c>
    </row>
    <row r="62" spans="1:5" ht="16" x14ac:dyDescent="0.2">
      <c r="A62" t="s">
        <v>675</v>
      </c>
      <c r="B62" s="41" t="s">
        <v>10</v>
      </c>
      <c r="C62" s="41" t="s">
        <v>10</v>
      </c>
      <c r="D62" s="41" t="s">
        <v>614</v>
      </c>
      <c r="E62" s="41" t="s">
        <v>615</v>
      </c>
    </row>
    <row r="63" spans="1:5" ht="16" x14ac:dyDescent="0.2">
      <c r="A63" t="s">
        <v>10</v>
      </c>
      <c r="B63" s="41" t="s">
        <v>10</v>
      </c>
      <c r="C63" s="41" t="s">
        <v>10</v>
      </c>
      <c r="D63" s="41" t="s">
        <v>47</v>
      </c>
      <c r="E63" s="41" t="s">
        <v>47</v>
      </c>
    </row>
    <row r="64" spans="1:5" ht="16" x14ac:dyDescent="0.2">
      <c r="A64" t="s">
        <v>711</v>
      </c>
      <c r="B64" s="41" t="s">
        <v>10</v>
      </c>
      <c r="C64" s="41" t="s">
        <v>10</v>
      </c>
      <c r="D64" s="41" t="s">
        <v>346</v>
      </c>
      <c r="E64" s="41" t="s">
        <v>183</v>
      </c>
    </row>
    <row r="65" spans="1:5" ht="16" x14ac:dyDescent="0.2">
      <c r="A65" t="s">
        <v>10</v>
      </c>
      <c r="B65" s="41" t="s">
        <v>10</v>
      </c>
      <c r="C65" s="41" t="s">
        <v>10</v>
      </c>
      <c r="D65" s="41" t="s">
        <v>144</v>
      </c>
      <c r="E65" s="41" t="s">
        <v>51</v>
      </c>
    </row>
    <row r="66" spans="1:5" ht="16" x14ac:dyDescent="0.2">
      <c r="A66" t="s">
        <v>676</v>
      </c>
      <c r="B66" s="41" t="s">
        <v>10</v>
      </c>
      <c r="C66" s="41" t="s">
        <v>10</v>
      </c>
      <c r="D66" s="41" t="s">
        <v>10</v>
      </c>
      <c r="E66" s="41" t="s">
        <v>192</v>
      </c>
    </row>
    <row r="67" spans="1:5" ht="16" x14ac:dyDescent="0.2">
      <c r="A67" t="s">
        <v>10</v>
      </c>
      <c r="B67" s="41" t="s">
        <v>10</v>
      </c>
      <c r="C67" s="41" t="s">
        <v>10</v>
      </c>
      <c r="D67" s="41" t="s">
        <v>10</v>
      </c>
      <c r="E67" s="41" t="s">
        <v>46</v>
      </c>
    </row>
    <row r="68" spans="1:5" ht="16" x14ac:dyDescent="0.2">
      <c r="A68" t="s">
        <v>677</v>
      </c>
      <c r="B68" s="41" t="s">
        <v>10</v>
      </c>
      <c r="C68" s="41" t="s">
        <v>10</v>
      </c>
      <c r="D68" s="41" t="s">
        <v>10</v>
      </c>
      <c r="E68" s="41" t="s">
        <v>187</v>
      </c>
    </row>
    <row r="69" spans="1:5" ht="16" x14ac:dyDescent="0.2">
      <c r="A69" t="s">
        <v>10</v>
      </c>
      <c r="B69" s="41" t="s">
        <v>10</v>
      </c>
      <c r="C69" s="41" t="s">
        <v>10</v>
      </c>
      <c r="D69" s="41" t="s">
        <v>10</v>
      </c>
      <c r="E69" s="41" t="s">
        <v>49</v>
      </c>
    </row>
    <row r="70" spans="1:5" ht="16" x14ac:dyDescent="0.2">
      <c r="A70" t="s">
        <v>678</v>
      </c>
      <c r="B70" s="41" t="s">
        <v>10</v>
      </c>
      <c r="C70" s="41" t="s">
        <v>10</v>
      </c>
      <c r="D70" s="41" t="s">
        <v>10</v>
      </c>
      <c r="E70" s="41" t="s">
        <v>76</v>
      </c>
    </row>
    <row r="71" spans="1:5" ht="16" x14ac:dyDescent="0.2">
      <c r="A71" t="s">
        <v>10</v>
      </c>
      <c r="B71" s="41" t="s">
        <v>10</v>
      </c>
      <c r="C71" s="41" t="s">
        <v>10</v>
      </c>
      <c r="D71" s="41" t="s">
        <v>10</v>
      </c>
      <c r="E71" s="41" t="s">
        <v>209</v>
      </c>
    </row>
    <row r="72" spans="1:5" ht="16" x14ac:dyDescent="0.2">
      <c r="A72" t="s">
        <v>679</v>
      </c>
      <c r="B72" s="41" t="s">
        <v>10</v>
      </c>
      <c r="C72" s="41" t="s">
        <v>10</v>
      </c>
      <c r="D72" s="41" t="s">
        <v>10</v>
      </c>
      <c r="E72" s="41" t="s">
        <v>503</v>
      </c>
    </row>
    <row r="73" spans="1:5" ht="16" x14ac:dyDescent="0.2">
      <c r="A73" t="s">
        <v>10</v>
      </c>
      <c r="B73" s="41" t="s">
        <v>10</v>
      </c>
      <c r="C73" s="41" t="s">
        <v>10</v>
      </c>
      <c r="D73" s="41" t="s">
        <v>10</v>
      </c>
      <c r="E73" s="41" t="s">
        <v>144</v>
      </c>
    </row>
    <row r="74" spans="1:5" ht="16" x14ac:dyDescent="0.2">
      <c r="A74" t="s">
        <v>680</v>
      </c>
      <c r="B74" s="41" t="s">
        <v>10</v>
      </c>
      <c r="C74" s="41" t="s">
        <v>10</v>
      </c>
      <c r="D74" s="41" t="s">
        <v>10</v>
      </c>
      <c r="E74" s="41" t="s">
        <v>174</v>
      </c>
    </row>
    <row r="75" spans="1:5" ht="16" x14ac:dyDescent="0.2">
      <c r="A75" t="s">
        <v>10</v>
      </c>
      <c r="B75" s="41" t="s">
        <v>10</v>
      </c>
      <c r="C75" s="41" t="s">
        <v>10</v>
      </c>
      <c r="D75" s="41" t="s">
        <v>10</v>
      </c>
      <c r="E75" s="41" t="s">
        <v>133</v>
      </c>
    </row>
    <row r="76" spans="1:5" ht="16" x14ac:dyDescent="0.2">
      <c r="A76" t="s">
        <v>44</v>
      </c>
      <c r="B76" s="41" t="s">
        <v>616</v>
      </c>
      <c r="C76" s="41" t="s">
        <v>617</v>
      </c>
      <c r="D76" s="41" t="s">
        <v>570</v>
      </c>
      <c r="E76" s="41" t="s">
        <v>618</v>
      </c>
    </row>
    <row r="77" spans="1:5" ht="16" x14ac:dyDescent="0.2">
      <c r="A77" t="s">
        <v>10</v>
      </c>
      <c r="B77" s="41" t="s">
        <v>68</v>
      </c>
      <c r="C77" s="41" t="s">
        <v>415</v>
      </c>
      <c r="D77" s="41" t="s">
        <v>413</v>
      </c>
      <c r="E77" s="41" t="s">
        <v>419</v>
      </c>
    </row>
    <row r="78" spans="1:5" ht="16" x14ac:dyDescent="0.2">
      <c r="A78" t="s">
        <v>10</v>
      </c>
      <c r="B78" s="41" t="s">
        <v>10</v>
      </c>
      <c r="C78" s="41" t="s">
        <v>10</v>
      </c>
      <c r="D78" s="41" t="s">
        <v>10</v>
      </c>
      <c r="E78" s="41" t="s">
        <v>10</v>
      </c>
    </row>
    <row r="79" spans="1:5" ht="16" x14ac:dyDescent="0.2">
      <c r="A79" t="s">
        <v>38</v>
      </c>
      <c r="B79" s="41" t="s">
        <v>340</v>
      </c>
      <c r="C79" s="41" t="s">
        <v>619</v>
      </c>
      <c r="D79" s="41" t="s">
        <v>620</v>
      </c>
      <c r="E79" s="41" t="s">
        <v>620</v>
      </c>
    </row>
    <row r="80" spans="1:5" ht="16" x14ac:dyDescent="0.2">
      <c r="A80" s="42" t="s">
        <v>36</v>
      </c>
      <c r="B80" s="43" t="s">
        <v>15</v>
      </c>
      <c r="C80" s="43" t="s">
        <v>362</v>
      </c>
      <c r="D80" s="43" t="s">
        <v>100</v>
      </c>
      <c r="E80" s="43" t="s">
        <v>423</v>
      </c>
    </row>
    <row r="81" spans="1:6" ht="16" x14ac:dyDescent="0.2">
      <c r="A81" t="s">
        <v>32</v>
      </c>
      <c r="B81"/>
      <c r="C81"/>
      <c r="D81"/>
      <c r="E81"/>
    </row>
    <row r="82" spans="1:6" ht="16" x14ac:dyDescent="0.2">
      <c r="A82" t="s">
        <v>31</v>
      </c>
      <c r="B82"/>
      <c r="C82"/>
      <c r="D82"/>
      <c r="E82"/>
    </row>
    <row r="84" spans="1:6" ht="14" customHeight="1" x14ac:dyDescent="0.2">
      <c r="A84" s="57" t="s">
        <v>942</v>
      </c>
      <c r="B84" s="57"/>
      <c r="C84" s="57"/>
      <c r="D84" s="57"/>
      <c r="E84" s="57"/>
      <c r="F84" s="57"/>
    </row>
    <row r="85" spans="1:6" ht="52" customHeight="1" x14ac:dyDescent="0.2">
      <c r="A85" s="57"/>
      <c r="B85" s="57"/>
      <c r="C85" s="57"/>
      <c r="D85" s="57"/>
      <c r="E85" s="57"/>
      <c r="F85" s="57"/>
    </row>
  </sheetData>
  <mergeCells count="2">
    <mergeCell ref="A2:F2"/>
    <mergeCell ref="A84:F85"/>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95"/>
  <sheetViews>
    <sheetView workbookViewId="0">
      <selection activeCell="F94" sqref="F94"/>
    </sheetView>
  </sheetViews>
  <sheetFormatPr baseColWidth="10" defaultColWidth="10.83203125" defaultRowHeight="14" x14ac:dyDescent="0.2"/>
  <cols>
    <col min="1" max="1" width="27" style="1" customWidth="1"/>
    <col min="2" max="12" width="9.6640625" style="1" customWidth="1"/>
    <col min="13" max="13" width="10.83203125" style="1" customWidth="1"/>
    <col min="14" max="14" width="9.6640625" style="1" customWidth="1"/>
    <col min="15" max="15" width="11.33203125" style="1" customWidth="1"/>
    <col min="16" max="16384" width="10.83203125" style="1"/>
  </cols>
  <sheetData>
    <row r="1" spans="1:17" ht="16" x14ac:dyDescent="0.2">
      <c r="A1" s="65" t="s">
        <v>658</v>
      </c>
      <c r="B1" s="65"/>
      <c r="C1" s="65"/>
      <c r="D1" s="65"/>
      <c r="E1" s="65"/>
      <c r="F1" s="65"/>
      <c r="G1" s="65"/>
      <c r="H1" s="65"/>
      <c r="I1" s="65"/>
      <c r="J1" s="65"/>
      <c r="K1" s="65"/>
      <c r="L1" s="65"/>
      <c r="M1" s="65"/>
      <c r="N1" s="65"/>
      <c r="O1" s="65"/>
      <c r="P1" s="65"/>
      <c r="Q1" s="65"/>
    </row>
    <row r="2" spans="1:17" x14ac:dyDescent="0.2">
      <c r="B2" s="63" t="s">
        <v>434</v>
      </c>
      <c r="C2" s="63"/>
      <c r="D2" s="37"/>
      <c r="E2" s="63" t="s">
        <v>433</v>
      </c>
      <c r="F2" s="63"/>
      <c r="G2" s="64"/>
      <c r="H2" s="63"/>
      <c r="I2" s="37"/>
      <c r="J2" s="63" t="s">
        <v>518</v>
      </c>
      <c r="K2" s="63"/>
      <c r="L2" s="64"/>
      <c r="M2" s="64"/>
      <c r="N2" s="63"/>
      <c r="O2" s="63"/>
    </row>
    <row r="3" spans="1:17" x14ac:dyDescent="0.2">
      <c r="A3" s="1" t="s">
        <v>24</v>
      </c>
      <c r="B3" s="2" t="s">
        <v>496</v>
      </c>
      <c r="C3" s="2" t="s">
        <v>648</v>
      </c>
      <c r="D3" s="2"/>
      <c r="E3" s="2" t="s">
        <v>496</v>
      </c>
      <c r="F3" s="2" t="s">
        <v>646</v>
      </c>
      <c r="G3" s="2" t="s">
        <v>648</v>
      </c>
      <c r="H3" s="2" t="s">
        <v>647</v>
      </c>
      <c r="I3" s="2"/>
      <c r="J3" s="2" t="s">
        <v>496</v>
      </c>
      <c r="K3" s="2" t="s">
        <v>646</v>
      </c>
      <c r="L3" s="2" t="s">
        <v>648</v>
      </c>
      <c r="M3" s="2" t="s">
        <v>976</v>
      </c>
      <c r="N3" s="2" t="s">
        <v>647</v>
      </c>
      <c r="O3" s="2" t="s">
        <v>649</v>
      </c>
    </row>
    <row r="4" spans="1:17" x14ac:dyDescent="0.2">
      <c r="A4" s="34" t="s">
        <v>10</v>
      </c>
      <c r="B4" s="35" t="s">
        <v>10</v>
      </c>
      <c r="C4" s="35" t="s">
        <v>10</v>
      </c>
      <c r="D4" s="45"/>
      <c r="E4" s="35" t="s">
        <v>10</v>
      </c>
      <c r="F4" s="36" t="s">
        <v>10</v>
      </c>
      <c r="G4" s="36"/>
      <c r="H4" s="35" t="s">
        <v>10</v>
      </c>
      <c r="I4" s="45"/>
      <c r="J4" s="35" t="s">
        <v>10</v>
      </c>
      <c r="K4" s="36" t="s">
        <v>10</v>
      </c>
      <c r="L4" s="36"/>
      <c r="M4" s="36"/>
      <c r="N4" s="35" t="s">
        <v>10</v>
      </c>
      <c r="O4" s="35" t="s">
        <v>10</v>
      </c>
    </row>
    <row r="5" spans="1:17" ht="16" x14ac:dyDescent="0.2">
      <c r="A5" t="s">
        <v>681</v>
      </c>
      <c r="B5" s="41" t="s">
        <v>222</v>
      </c>
      <c r="C5" s="41" t="s">
        <v>428</v>
      </c>
      <c r="D5" s="41"/>
      <c r="E5" s="41" t="s">
        <v>360</v>
      </c>
      <c r="F5" s="41" t="s">
        <v>627</v>
      </c>
      <c r="G5" s="41" t="s">
        <v>363</v>
      </c>
      <c r="H5" s="41" t="s">
        <v>112</v>
      </c>
      <c r="I5" s="41"/>
      <c r="J5" s="41" t="s">
        <v>577</v>
      </c>
      <c r="K5" s="41" t="s">
        <v>576</v>
      </c>
      <c r="L5" s="41" t="s">
        <v>873</v>
      </c>
      <c r="M5" s="41" t="s">
        <v>874</v>
      </c>
      <c r="N5" s="41" t="s">
        <v>244</v>
      </c>
      <c r="O5" s="41" t="s">
        <v>364</v>
      </c>
    </row>
    <row r="6" spans="1:17" ht="16" x14ac:dyDescent="0.2">
      <c r="A6" t="s">
        <v>10</v>
      </c>
      <c r="B6" s="41" t="s">
        <v>73</v>
      </c>
      <c r="C6" s="41" t="s">
        <v>237</v>
      </c>
      <c r="D6" s="41"/>
      <c r="E6" s="41" t="s">
        <v>60</v>
      </c>
      <c r="F6" s="41" t="s">
        <v>60</v>
      </c>
      <c r="G6" s="41" t="s">
        <v>107</v>
      </c>
      <c r="H6" s="41" t="s">
        <v>108</v>
      </c>
      <c r="I6" s="41"/>
      <c r="J6" s="41" t="s">
        <v>59</v>
      </c>
      <c r="K6" s="41" t="s">
        <v>59</v>
      </c>
      <c r="L6" s="41" t="s">
        <v>107</v>
      </c>
      <c r="M6" s="41" t="s">
        <v>45</v>
      </c>
      <c r="N6" s="41" t="s">
        <v>218</v>
      </c>
      <c r="O6" s="41" t="s">
        <v>133</v>
      </c>
    </row>
    <row r="7" spans="1:17" ht="16" x14ac:dyDescent="0.2">
      <c r="A7" t="s">
        <v>682</v>
      </c>
      <c r="B7" s="41" t="s">
        <v>82</v>
      </c>
      <c r="C7" s="41" t="s">
        <v>177</v>
      </c>
      <c r="D7" s="41"/>
      <c r="E7" s="41" t="s">
        <v>425</v>
      </c>
      <c r="F7" s="41" t="s">
        <v>166</v>
      </c>
      <c r="G7" s="41" t="s">
        <v>236</v>
      </c>
      <c r="H7" s="41" t="s">
        <v>425</v>
      </c>
      <c r="I7" s="41"/>
      <c r="J7" s="41" t="s">
        <v>268</v>
      </c>
      <c r="K7" s="41" t="s">
        <v>176</v>
      </c>
      <c r="L7" s="41" t="s">
        <v>428</v>
      </c>
      <c r="M7" s="41" t="s">
        <v>10</v>
      </c>
      <c r="N7" s="41" t="s">
        <v>240</v>
      </c>
      <c r="O7" s="41" t="s">
        <v>10</v>
      </c>
    </row>
    <row r="8" spans="1:17" ht="16" x14ac:dyDescent="0.2">
      <c r="A8" t="s">
        <v>10</v>
      </c>
      <c r="B8" s="41" t="s">
        <v>88</v>
      </c>
      <c r="C8" s="41" t="s">
        <v>129</v>
      </c>
      <c r="D8" s="41"/>
      <c r="E8" s="41" t="s">
        <v>67</v>
      </c>
      <c r="F8" s="41" t="s">
        <v>67</v>
      </c>
      <c r="G8" s="41" t="s">
        <v>49</v>
      </c>
      <c r="H8" s="41" t="s">
        <v>49</v>
      </c>
      <c r="I8" s="41"/>
      <c r="J8" s="41" t="s">
        <v>88</v>
      </c>
      <c r="K8" s="41" t="s">
        <v>88</v>
      </c>
      <c r="L8" s="41" t="s">
        <v>85</v>
      </c>
      <c r="M8" s="41" t="s">
        <v>10</v>
      </c>
      <c r="N8" s="41" t="s">
        <v>129</v>
      </c>
      <c r="O8" s="41" t="s">
        <v>10</v>
      </c>
    </row>
    <row r="9" spans="1:17" ht="16" x14ac:dyDescent="0.2">
      <c r="A9" t="s">
        <v>657</v>
      </c>
      <c r="B9" s="41" t="s">
        <v>244</v>
      </c>
      <c r="C9" s="41" t="s">
        <v>517</v>
      </c>
      <c r="D9" s="41"/>
      <c r="E9" s="41" t="s">
        <v>146</v>
      </c>
      <c r="F9" s="41" t="s">
        <v>628</v>
      </c>
      <c r="G9" s="41" t="s">
        <v>875</v>
      </c>
      <c r="H9" s="41" t="s">
        <v>628</v>
      </c>
      <c r="I9" s="41"/>
      <c r="J9" s="41" t="s">
        <v>579</v>
      </c>
      <c r="K9" s="41" t="s">
        <v>516</v>
      </c>
      <c r="L9" s="41" t="s">
        <v>876</v>
      </c>
      <c r="M9" s="41" t="s">
        <v>137</v>
      </c>
      <c r="N9" s="41" t="s">
        <v>55</v>
      </c>
      <c r="O9" s="41" t="s">
        <v>636</v>
      </c>
    </row>
    <row r="10" spans="1:17" ht="16" x14ac:dyDescent="0.2">
      <c r="A10" t="s">
        <v>10</v>
      </c>
      <c r="B10" s="41" t="s">
        <v>144</v>
      </c>
      <c r="C10" s="41" t="s">
        <v>208</v>
      </c>
      <c r="D10" s="41"/>
      <c r="E10" s="41" t="s">
        <v>181</v>
      </c>
      <c r="F10" s="41" t="s">
        <v>359</v>
      </c>
      <c r="G10" s="41" t="s">
        <v>181</v>
      </c>
      <c r="H10" s="41" t="s">
        <v>359</v>
      </c>
      <c r="I10" s="41"/>
      <c r="J10" s="41" t="s">
        <v>226</v>
      </c>
      <c r="K10" s="41" t="s">
        <v>46</v>
      </c>
      <c r="L10" s="41" t="s">
        <v>226</v>
      </c>
      <c r="M10" s="41" t="s">
        <v>226</v>
      </c>
      <c r="N10" s="41" t="s">
        <v>134</v>
      </c>
      <c r="O10" s="41" t="s">
        <v>134</v>
      </c>
    </row>
    <row r="11" spans="1:17" ht="16" x14ac:dyDescent="0.2">
      <c r="A11" t="s">
        <v>717</v>
      </c>
      <c r="B11" s="41" t="s">
        <v>63</v>
      </c>
      <c r="C11" s="41" t="s">
        <v>63</v>
      </c>
      <c r="D11" s="41"/>
      <c r="E11" s="41" t="s">
        <v>177</v>
      </c>
      <c r="F11" s="41" t="s">
        <v>205</v>
      </c>
      <c r="G11" s="41" t="s">
        <v>177</v>
      </c>
      <c r="H11" s="41" t="s">
        <v>205</v>
      </c>
      <c r="I11" s="41"/>
      <c r="J11" s="41" t="s">
        <v>64</v>
      </c>
      <c r="K11" s="41" t="s">
        <v>64</v>
      </c>
      <c r="L11" s="41" t="s">
        <v>64</v>
      </c>
      <c r="M11" s="41" t="s">
        <v>64</v>
      </c>
      <c r="N11" s="41" t="s">
        <v>64</v>
      </c>
      <c r="O11" s="41" t="s">
        <v>64</v>
      </c>
    </row>
    <row r="12" spans="1:17" ht="16" x14ac:dyDescent="0.2">
      <c r="A12" t="s">
        <v>10</v>
      </c>
      <c r="B12" s="41" t="s">
        <v>143</v>
      </c>
      <c r="C12" s="41" t="s">
        <v>143</v>
      </c>
      <c r="D12" s="41"/>
      <c r="E12" s="41" t="s">
        <v>143</v>
      </c>
      <c r="F12" s="41" t="s">
        <v>143</v>
      </c>
      <c r="G12" s="41" t="s">
        <v>143</v>
      </c>
      <c r="H12" s="41" t="s">
        <v>143</v>
      </c>
      <c r="I12" s="41"/>
      <c r="J12" s="41" t="s">
        <v>143</v>
      </c>
      <c r="K12" s="41" t="s">
        <v>143</v>
      </c>
      <c r="L12" s="41" t="s">
        <v>143</v>
      </c>
      <c r="M12" s="41" t="s">
        <v>143</v>
      </c>
      <c r="N12" s="41" t="s">
        <v>143</v>
      </c>
      <c r="O12" s="41" t="s">
        <v>143</v>
      </c>
    </row>
    <row r="13" spans="1:17" ht="16" x14ac:dyDescent="0.2">
      <c r="A13" t="s">
        <v>759</v>
      </c>
      <c r="B13" s="41" t="s">
        <v>142</v>
      </c>
      <c r="C13" s="41" t="s">
        <v>142</v>
      </c>
      <c r="D13" s="41"/>
      <c r="E13" s="41" t="s">
        <v>204</v>
      </c>
      <c r="F13" s="41" t="s">
        <v>204</v>
      </c>
      <c r="G13" s="41" t="s">
        <v>204</v>
      </c>
      <c r="H13" s="41" t="s">
        <v>204</v>
      </c>
      <c r="I13" s="41"/>
      <c r="J13" s="41" t="s">
        <v>204</v>
      </c>
      <c r="K13" s="41" t="s">
        <v>204</v>
      </c>
      <c r="L13" s="41" t="s">
        <v>204</v>
      </c>
      <c r="M13" s="41" t="s">
        <v>204</v>
      </c>
      <c r="N13" s="41" t="s">
        <v>204</v>
      </c>
      <c r="O13" s="41" t="s">
        <v>204</v>
      </c>
    </row>
    <row r="14" spans="1:17" ht="16" x14ac:dyDescent="0.2">
      <c r="A14" t="s">
        <v>10</v>
      </c>
      <c r="B14" s="41" t="s">
        <v>140</v>
      </c>
      <c r="C14" s="41" t="s">
        <v>140</v>
      </c>
      <c r="D14" s="41"/>
      <c r="E14" s="41" t="s">
        <v>140</v>
      </c>
      <c r="F14" s="41" t="s">
        <v>140</v>
      </c>
      <c r="G14" s="41" t="s">
        <v>140</v>
      </c>
      <c r="H14" s="41" t="s">
        <v>140</v>
      </c>
      <c r="I14" s="41"/>
      <c r="J14" s="41" t="s">
        <v>140</v>
      </c>
      <c r="K14" s="41" t="s">
        <v>140</v>
      </c>
      <c r="L14" s="41" t="s">
        <v>140</v>
      </c>
      <c r="M14" s="41" t="s">
        <v>140</v>
      </c>
      <c r="N14" s="41" t="s">
        <v>140</v>
      </c>
      <c r="O14" s="41" t="s">
        <v>140</v>
      </c>
    </row>
    <row r="15" spans="1:17" ht="16" x14ac:dyDescent="0.2">
      <c r="A15" t="s">
        <v>695</v>
      </c>
      <c r="B15" s="41" t="s">
        <v>540</v>
      </c>
      <c r="C15" s="41" t="s">
        <v>440</v>
      </c>
      <c r="D15" s="41"/>
      <c r="E15" s="41" t="s">
        <v>269</v>
      </c>
      <c r="F15" s="41" t="s">
        <v>170</v>
      </c>
      <c r="G15" s="41" t="s">
        <v>269</v>
      </c>
      <c r="H15" s="41" t="s">
        <v>170</v>
      </c>
      <c r="I15" s="41"/>
      <c r="J15" s="41" t="s">
        <v>259</v>
      </c>
      <c r="K15" s="41" t="s">
        <v>150</v>
      </c>
      <c r="L15" s="41" t="s">
        <v>190</v>
      </c>
      <c r="M15" s="41" t="s">
        <v>260</v>
      </c>
      <c r="N15" s="41" t="s">
        <v>378</v>
      </c>
      <c r="O15" s="41" t="s">
        <v>378</v>
      </c>
    </row>
    <row r="16" spans="1:17" ht="16" x14ac:dyDescent="0.2">
      <c r="A16" t="s">
        <v>10</v>
      </c>
      <c r="B16" s="41" t="s">
        <v>49</v>
      </c>
      <c r="C16" s="41" t="s">
        <v>85</v>
      </c>
      <c r="D16" s="41"/>
      <c r="E16" s="41" t="s">
        <v>47</v>
      </c>
      <c r="F16" s="41" t="s">
        <v>114</v>
      </c>
      <c r="G16" s="41" t="s">
        <v>48</v>
      </c>
      <c r="H16" s="41" t="s">
        <v>114</v>
      </c>
      <c r="I16" s="41"/>
      <c r="J16" s="41" t="s">
        <v>80</v>
      </c>
      <c r="K16" s="41" t="s">
        <v>225</v>
      </c>
      <c r="L16" s="41" t="s">
        <v>80</v>
      </c>
      <c r="M16" s="41" t="s">
        <v>80</v>
      </c>
      <c r="N16" s="41" t="s">
        <v>225</v>
      </c>
      <c r="O16" s="41" t="s">
        <v>225</v>
      </c>
    </row>
    <row r="17" spans="1:15" ht="16" x14ac:dyDescent="0.2">
      <c r="A17" t="s">
        <v>697</v>
      </c>
      <c r="B17" s="41" t="s">
        <v>536</v>
      </c>
      <c r="C17" s="41" t="s">
        <v>366</v>
      </c>
      <c r="D17" s="41"/>
      <c r="E17" s="41" t="s">
        <v>194</v>
      </c>
      <c r="F17" s="41" t="s">
        <v>179</v>
      </c>
      <c r="G17" s="41" t="s">
        <v>361</v>
      </c>
      <c r="H17" s="41" t="s">
        <v>178</v>
      </c>
      <c r="I17" s="41"/>
      <c r="J17" s="41" t="s">
        <v>179</v>
      </c>
      <c r="K17" s="41" t="s">
        <v>428</v>
      </c>
      <c r="L17" s="41" t="s">
        <v>236</v>
      </c>
      <c r="M17" s="41" t="s">
        <v>185</v>
      </c>
      <c r="N17" s="41" t="s">
        <v>70</v>
      </c>
      <c r="O17" s="41" t="s">
        <v>235</v>
      </c>
    </row>
    <row r="18" spans="1:15" ht="16" x14ac:dyDescent="0.2">
      <c r="A18" t="s">
        <v>10</v>
      </c>
      <c r="B18" s="41" t="s">
        <v>135</v>
      </c>
      <c r="C18" s="41" t="s">
        <v>134</v>
      </c>
      <c r="D18" s="41"/>
      <c r="E18" s="41" t="s">
        <v>134</v>
      </c>
      <c r="F18" s="41" t="s">
        <v>107</v>
      </c>
      <c r="G18" s="41" t="s">
        <v>46</v>
      </c>
      <c r="H18" s="41" t="s">
        <v>218</v>
      </c>
      <c r="I18" s="41"/>
      <c r="J18" s="41" t="s">
        <v>136</v>
      </c>
      <c r="K18" s="41" t="s">
        <v>108</v>
      </c>
      <c r="L18" s="41" t="s">
        <v>241</v>
      </c>
      <c r="M18" s="41" t="s">
        <v>241</v>
      </c>
      <c r="N18" s="41" t="s">
        <v>108</v>
      </c>
      <c r="O18" s="41" t="s">
        <v>108</v>
      </c>
    </row>
    <row r="19" spans="1:15" ht="16" x14ac:dyDescent="0.2">
      <c r="A19" t="s">
        <v>698</v>
      </c>
      <c r="B19" s="41" t="s">
        <v>544</v>
      </c>
      <c r="C19" s="41" t="s">
        <v>544</v>
      </c>
      <c r="D19" s="41"/>
      <c r="E19" s="41" t="s">
        <v>414</v>
      </c>
      <c r="F19" s="41" t="s">
        <v>71</v>
      </c>
      <c r="G19" s="41" t="s">
        <v>414</v>
      </c>
      <c r="H19" s="41" t="s">
        <v>210</v>
      </c>
      <c r="I19" s="41"/>
      <c r="J19" s="41" t="s">
        <v>15</v>
      </c>
      <c r="K19" s="41" t="s">
        <v>168</v>
      </c>
      <c r="L19" s="41" t="s">
        <v>15</v>
      </c>
      <c r="M19" s="41" t="s">
        <v>15</v>
      </c>
      <c r="N19" s="41" t="s">
        <v>174</v>
      </c>
      <c r="O19" s="41" t="s">
        <v>187</v>
      </c>
    </row>
    <row r="20" spans="1:15" ht="16" x14ac:dyDescent="0.2">
      <c r="A20" t="s">
        <v>10</v>
      </c>
      <c r="B20" s="41" t="s">
        <v>43</v>
      </c>
      <c r="C20" s="41" t="s">
        <v>107</v>
      </c>
      <c r="D20" s="41"/>
      <c r="E20" s="41" t="s">
        <v>132</v>
      </c>
      <c r="F20" s="41" t="s">
        <v>40</v>
      </c>
      <c r="G20" s="41" t="s">
        <v>108</v>
      </c>
      <c r="H20" s="41" t="s">
        <v>350</v>
      </c>
      <c r="I20" s="41"/>
      <c r="J20" s="41" t="s">
        <v>109</v>
      </c>
      <c r="K20" s="41" t="s">
        <v>350</v>
      </c>
      <c r="L20" s="41" t="s">
        <v>132</v>
      </c>
      <c r="M20" s="41" t="s">
        <v>132</v>
      </c>
      <c r="N20" s="41" t="s">
        <v>350</v>
      </c>
      <c r="O20" s="41" t="s">
        <v>350</v>
      </c>
    </row>
    <row r="21" spans="1:15" ht="16" x14ac:dyDescent="0.2">
      <c r="A21" t="s">
        <v>699</v>
      </c>
      <c r="B21" s="41" t="s">
        <v>170</v>
      </c>
      <c r="C21" s="41" t="s">
        <v>77</v>
      </c>
      <c r="D21" s="41"/>
      <c r="E21" s="41" t="s">
        <v>202</v>
      </c>
      <c r="F21" s="41" t="s">
        <v>173</v>
      </c>
      <c r="G21" s="41" t="s">
        <v>202</v>
      </c>
      <c r="H21" s="41" t="s">
        <v>173</v>
      </c>
      <c r="I21" s="41"/>
      <c r="J21" s="41" t="s">
        <v>582</v>
      </c>
      <c r="K21" s="41" t="s">
        <v>515</v>
      </c>
      <c r="L21" s="41" t="s">
        <v>355</v>
      </c>
      <c r="M21" s="41" t="s">
        <v>582</v>
      </c>
      <c r="N21" s="41" t="s">
        <v>637</v>
      </c>
      <c r="O21" s="41" t="s">
        <v>515</v>
      </c>
    </row>
    <row r="22" spans="1:15" ht="16" x14ac:dyDescent="0.2">
      <c r="A22" t="s">
        <v>10</v>
      </c>
      <c r="B22" s="41" t="s">
        <v>129</v>
      </c>
      <c r="C22" s="41" t="s">
        <v>129</v>
      </c>
      <c r="D22" s="41"/>
      <c r="E22" s="41" t="s">
        <v>49</v>
      </c>
      <c r="F22" s="41" t="s">
        <v>49</v>
      </c>
      <c r="G22" s="41" t="s">
        <v>49</v>
      </c>
      <c r="H22" s="41" t="s">
        <v>49</v>
      </c>
      <c r="I22" s="41"/>
      <c r="J22" s="41" t="s">
        <v>49</v>
      </c>
      <c r="K22" s="41" t="s">
        <v>49</v>
      </c>
      <c r="L22" s="41" t="s">
        <v>85</v>
      </c>
      <c r="M22" s="41" t="s">
        <v>85</v>
      </c>
      <c r="N22" s="41" t="s">
        <v>49</v>
      </c>
      <c r="O22" s="41" t="s">
        <v>49</v>
      </c>
    </row>
    <row r="23" spans="1:15" ht="16" x14ac:dyDescent="0.2">
      <c r="A23" t="s">
        <v>700</v>
      </c>
      <c r="B23" s="41" t="s">
        <v>349</v>
      </c>
      <c r="C23" s="41" t="s">
        <v>349</v>
      </c>
      <c r="D23" s="41"/>
      <c r="E23" s="41" t="s">
        <v>79</v>
      </c>
      <c r="F23" s="41" t="s">
        <v>130</v>
      </c>
      <c r="G23" s="41" t="s">
        <v>79</v>
      </c>
      <c r="H23" s="41" t="s">
        <v>130</v>
      </c>
      <c r="I23" s="41"/>
      <c r="J23" s="41" t="s">
        <v>547</v>
      </c>
      <c r="K23" s="41" t="s">
        <v>238</v>
      </c>
      <c r="L23" s="41" t="s">
        <v>547</v>
      </c>
      <c r="M23" s="41" t="s">
        <v>238</v>
      </c>
      <c r="N23" s="41" t="s">
        <v>238</v>
      </c>
      <c r="O23" s="41" t="s">
        <v>488</v>
      </c>
    </row>
    <row r="24" spans="1:15" ht="16" x14ac:dyDescent="0.2">
      <c r="A24" t="s">
        <v>10</v>
      </c>
      <c r="B24" s="41" t="s">
        <v>80</v>
      </c>
      <c r="C24" s="41" t="s">
        <v>80</v>
      </c>
      <c r="D24" s="41"/>
      <c r="E24" s="41" t="s">
        <v>47</v>
      </c>
      <c r="F24" s="41" t="s">
        <v>47</v>
      </c>
      <c r="G24" s="41" t="s">
        <v>47</v>
      </c>
      <c r="H24" s="41" t="s">
        <v>47</v>
      </c>
      <c r="I24" s="41"/>
      <c r="J24" s="41" t="s">
        <v>201</v>
      </c>
      <c r="K24" s="41" t="s">
        <v>201</v>
      </c>
      <c r="L24" s="41" t="s">
        <v>201</v>
      </c>
      <c r="M24" s="41" t="s">
        <v>201</v>
      </c>
      <c r="N24" s="41" t="s">
        <v>201</v>
      </c>
      <c r="O24" s="41" t="s">
        <v>201</v>
      </c>
    </row>
    <row r="25" spans="1:15" ht="16" x14ac:dyDescent="0.2">
      <c r="A25" t="s">
        <v>701</v>
      </c>
      <c r="B25" s="41" t="s">
        <v>252</v>
      </c>
      <c r="C25" s="41" t="s">
        <v>71</v>
      </c>
      <c r="D25" s="41"/>
      <c r="E25" s="41" t="s">
        <v>502</v>
      </c>
      <c r="F25" s="41" t="s">
        <v>629</v>
      </c>
      <c r="G25" s="41" t="s">
        <v>629</v>
      </c>
      <c r="H25" s="41" t="s">
        <v>629</v>
      </c>
      <c r="I25" s="41"/>
      <c r="J25" s="41" t="s">
        <v>427</v>
      </c>
      <c r="K25" s="41" t="s">
        <v>427</v>
      </c>
      <c r="L25" s="41" t="s">
        <v>638</v>
      </c>
      <c r="M25" s="41" t="s">
        <v>427</v>
      </c>
      <c r="N25" s="41" t="s">
        <v>638</v>
      </c>
      <c r="O25" s="41" t="s">
        <v>638</v>
      </c>
    </row>
    <row r="26" spans="1:15" ht="16" x14ac:dyDescent="0.2">
      <c r="A26" t="s">
        <v>10</v>
      </c>
      <c r="B26" s="41" t="s">
        <v>237</v>
      </c>
      <c r="C26" s="41" t="s">
        <v>212</v>
      </c>
      <c r="D26" s="41"/>
      <c r="E26" s="41" t="s">
        <v>200</v>
      </c>
      <c r="F26" s="41" t="s">
        <v>120</v>
      </c>
      <c r="G26" s="41" t="s">
        <v>237</v>
      </c>
      <c r="H26" s="41" t="s">
        <v>120</v>
      </c>
      <c r="I26" s="41"/>
      <c r="J26" s="41" t="s">
        <v>237</v>
      </c>
      <c r="K26" s="41" t="s">
        <v>237</v>
      </c>
      <c r="L26" s="41" t="s">
        <v>212</v>
      </c>
      <c r="M26" s="41" t="s">
        <v>212</v>
      </c>
      <c r="N26" s="41" t="s">
        <v>200</v>
      </c>
      <c r="O26" s="41" t="s">
        <v>200</v>
      </c>
    </row>
    <row r="27" spans="1:15" ht="16" x14ac:dyDescent="0.2">
      <c r="A27" t="s">
        <v>702</v>
      </c>
      <c r="B27" s="41" t="s">
        <v>82</v>
      </c>
      <c r="C27" s="41" t="s">
        <v>172</v>
      </c>
      <c r="D27" s="41"/>
      <c r="E27" s="41" t="s">
        <v>357</v>
      </c>
      <c r="F27" s="41" t="s">
        <v>64</v>
      </c>
      <c r="G27" s="41" t="s">
        <v>357</v>
      </c>
      <c r="H27" s="41" t="s">
        <v>64</v>
      </c>
      <c r="I27" s="41"/>
      <c r="J27" s="41" t="s">
        <v>35</v>
      </c>
      <c r="K27" s="41" t="s">
        <v>236</v>
      </c>
      <c r="L27" s="41" t="s">
        <v>92</v>
      </c>
      <c r="M27" s="41" t="s">
        <v>425</v>
      </c>
      <c r="N27" s="41" t="s">
        <v>221</v>
      </c>
      <c r="O27" s="41" t="s">
        <v>35</v>
      </c>
    </row>
    <row r="28" spans="1:15" ht="16" x14ac:dyDescent="0.2">
      <c r="A28" t="s">
        <v>10</v>
      </c>
      <c r="B28" s="41" t="s">
        <v>151</v>
      </c>
      <c r="C28" s="41" t="s">
        <v>225</v>
      </c>
      <c r="D28" s="41"/>
      <c r="E28" s="41" t="s">
        <v>114</v>
      </c>
      <c r="F28" s="41" t="s">
        <v>115</v>
      </c>
      <c r="G28" s="41" t="s">
        <v>152</v>
      </c>
      <c r="H28" s="41" t="s">
        <v>115</v>
      </c>
      <c r="I28" s="41"/>
      <c r="J28" s="41" t="s">
        <v>114</v>
      </c>
      <c r="K28" s="41" t="s">
        <v>152</v>
      </c>
      <c r="L28" s="41" t="s">
        <v>152</v>
      </c>
      <c r="M28" s="41" t="s">
        <v>152</v>
      </c>
      <c r="N28" s="41" t="s">
        <v>152</v>
      </c>
      <c r="O28" s="41" t="s">
        <v>152</v>
      </c>
    </row>
    <row r="29" spans="1:15" ht="16" x14ac:dyDescent="0.2">
      <c r="A29" t="s">
        <v>703</v>
      </c>
      <c r="B29" s="41" t="s">
        <v>169</v>
      </c>
      <c r="C29" s="41" t="s">
        <v>174</v>
      </c>
      <c r="D29" s="41"/>
      <c r="E29" s="41" t="s">
        <v>165</v>
      </c>
      <c r="F29" s="41" t="s">
        <v>247</v>
      </c>
      <c r="G29" s="41" t="s">
        <v>196</v>
      </c>
      <c r="H29" s="41" t="s">
        <v>247</v>
      </c>
      <c r="I29" s="41"/>
      <c r="J29" s="41" t="s">
        <v>349</v>
      </c>
      <c r="K29" s="41" t="s">
        <v>351</v>
      </c>
      <c r="L29" s="41" t="s">
        <v>377</v>
      </c>
      <c r="M29" s="41" t="s">
        <v>79</v>
      </c>
      <c r="N29" s="41" t="s">
        <v>128</v>
      </c>
      <c r="O29" s="41" t="s">
        <v>118</v>
      </c>
    </row>
    <row r="30" spans="1:15" ht="16" x14ac:dyDescent="0.2">
      <c r="A30" t="s">
        <v>10</v>
      </c>
      <c r="B30" s="41" t="s">
        <v>121</v>
      </c>
      <c r="C30" s="41" t="s">
        <v>120</v>
      </c>
      <c r="D30" s="41"/>
      <c r="E30" s="41" t="s">
        <v>109</v>
      </c>
      <c r="F30" s="41" t="s">
        <v>45</v>
      </c>
      <c r="G30" s="41" t="s">
        <v>132</v>
      </c>
      <c r="H30" s="41" t="s">
        <v>45</v>
      </c>
      <c r="I30" s="41"/>
      <c r="J30" s="41" t="s">
        <v>132</v>
      </c>
      <c r="K30" s="41" t="s">
        <v>132</v>
      </c>
      <c r="L30" s="41" t="s">
        <v>43</v>
      </c>
      <c r="M30" s="41" t="s">
        <v>43</v>
      </c>
      <c r="N30" s="41" t="s">
        <v>109</v>
      </c>
      <c r="O30" s="41" t="s">
        <v>109</v>
      </c>
    </row>
    <row r="31" spans="1:15" ht="16" x14ac:dyDescent="0.2">
      <c r="A31" t="s">
        <v>704</v>
      </c>
      <c r="B31" s="41" t="s">
        <v>272</v>
      </c>
      <c r="C31" s="41" t="s">
        <v>503</v>
      </c>
      <c r="D31" s="41"/>
      <c r="E31" s="41" t="s">
        <v>512</v>
      </c>
      <c r="F31" s="41" t="s">
        <v>194</v>
      </c>
      <c r="G31" s="41" t="s">
        <v>824</v>
      </c>
      <c r="H31" s="41" t="s">
        <v>194</v>
      </c>
      <c r="I31" s="41"/>
      <c r="J31" s="41" t="s">
        <v>11</v>
      </c>
      <c r="K31" s="41" t="s">
        <v>84</v>
      </c>
      <c r="L31" s="41" t="s">
        <v>223</v>
      </c>
      <c r="M31" s="41" t="s">
        <v>235</v>
      </c>
      <c r="N31" s="41" t="s">
        <v>15</v>
      </c>
      <c r="O31" s="41" t="s">
        <v>148</v>
      </c>
    </row>
    <row r="32" spans="1:15" ht="16" x14ac:dyDescent="0.2">
      <c r="A32" t="s">
        <v>10</v>
      </c>
      <c r="B32" s="41" t="s">
        <v>122</v>
      </c>
      <c r="C32" s="41" t="s">
        <v>45</v>
      </c>
      <c r="D32" s="41"/>
      <c r="E32" s="41" t="s">
        <v>122</v>
      </c>
      <c r="F32" s="41" t="s">
        <v>101</v>
      </c>
      <c r="G32" s="41" t="s">
        <v>133</v>
      </c>
      <c r="H32" s="41" t="s">
        <v>101</v>
      </c>
      <c r="I32" s="41"/>
      <c r="J32" s="41" t="s">
        <v>45</v>
      </c>
      <c r="K32" s="41" t="s">
        <v>133</v>
      </c>
      <c r="L32" s="41" t="s">
        <v>133</v>
      </c>
      <c r="M32" s="41" t="s">
        <v>133</v>
      </c>
      <c r="N32" s="41" t="s">
        <v>133</v>
      </c>
      <c r="O32" s="41" t="s">
        <v>133</v>
      </c>
    </row>
    <row r="33" spans="1:15" ht="16" x14ac:dyDescent="0.2">
      <c r="A33" t="s">
        <v>705</v>
      </c>
      <c r="B33" s="41" t="s">
        <v>510</v>
      </c>
      <c r="C33" s="41" t="s">
        <v>416</v>
      </c>
      <c r="D33" s="41"/>
      <c r="E33" s="41" t="s">
        <v>71</v>
      </c>
      <c r="F33" s="41" t="s">
        <v>431</v>
      </c>
      <c r="G33" s="41" t="s">
        <v>252</v>
      </c>
      <c r="H33" s="41" t="s">
        <v>431</v>
      </c>
      <c r="I33" s="41"/>
      <c r="J33" s="41" t="s">
        <v>234</v>
      </c>
      <c r="K33" s="41" t="s">
        <v>650</v>
      </c>
      <c r="L33" s="41" t="s">
        <v>877</v>
      </c>
      <c r="M33" s="41" t="s">
        <v>878</v>
      </c>
      <c r="N33" s="41" t="s">
        <v>233</v>
      </c>
      <c r="O33" s="41" t="s">
        <v>639</v>
      </c>
    </row>
    <row r="34" spans="1:15" ht="16" x14ac:dyDescent="0.2">
      <c r="A34" t="s">
        <v>10</v>
      </c>
      <c r="B34" s="41" t="s">
        <v>254</v>
      </c>
      <c r="C34" s="41" t="s">
        <v>97</v>
      </c>
      <c r="D34" s="41"/>
      <c r="E34" s="41" t="s">
        <v>40</v>
      </c>
      <c r="F34" s="41" t="s">
        <v>39</v>
      </c>
      <c r="G34" s="41" t="s">
        <v>350</v>
      </c>
      <c r="H34" s="41" t="s">
        <v>39</v>
      </c>
      <c r="I34" s="41"/>
      <c r="J34" s="41" t="s">
        <v>41</v>
      </c>
      <c r="K34" s="41" t="s">
        <v>41</v>
      </c>
      <c r="L34" s="41" t="s">
        <v>354</v>
      </c>
      <c r="M34" s="41" t="s">
        <v>354</v>
      </c>
      <c r="N34" s="41" t="s">
        <v>41</v>
      </c>
      <c r="O34" s="41" t="s">
        <v>41</v>
      </c>
    </row>
    <row r="35" spans="1:15" ht="16" x14ac:dyDescent="0.2">
      <c r="A35" t="s">
        <v>761</v>
      </c>
      <c r="B35" s="41" t="s">
        <v>93</v>
      </c>
      <c r="C35" s="41" t="s">
        <v>93</v>
      </c>
      <c r="D35" s="41"/>
      <c r="E35" s="41" t="s">
        <v>250</v>
      </c>
      <c r="F35" s="41" t="s">
        <v>63</v>
      </c>
      <c r="G35" s="41" t="s">
        <v>250</v>
      </c>
      <c r="H35" s="41" t="s">
        <v>63</v>
      </c>
      <c r="I35" s="41"/>
      <c r="J35" s="41" t="s">
        <v>65</v>
      </c>
      <c r="K35" s="41" t="s">
        <v>169</v>
      </c>
      <c r="L35" s="41" t="s">
        <v>169</v>
      </c>
      <c r="M35" s="41" t="s">
        <v>187</v>
      </c>
      <c r="N35" s="41" t="s">
        <v>169</v>
      </c>
      <c r="O35" s="41" t="s">
        <v>187</v>
      </c>
    </row>
    <row r="36" spans="1:15" ht="16" x14ac:dyDescent="0.2">
      <c r="A36" t="s">
        <v>10</v>
      </c>
      <c r="B36" s="41" t="s">
        <v>48</v>
      </c>
      <c r="C36" s="41" t="s">
        <v>80</v>
      </c>
      <c r="D36" s="41"/>
      <c r="E36" s="41" t="s">
        <v>62</v>
      </c>
      <c r="F36" s="41" t="s">
        <v>62</v>
      </c>
      <c r="G36" s="41" t="s">
        <v>62</v>
      </c>
      <c r="H36" s="41" t="s">
        <v>62</v>
      </c>
      <c r="I36" s="41"/>
      <c r="J36" s="41" t="s">
        <v>62</v>
      </c>
      <c r="K36" s="41" t="s">
        <v>62</v>
      </c>
      <c r="L36" s="41" t="s">
        <v>62</v>
      </c>
      <c r="M36" s="41" t="s">
        <v>62</v>
      </c>
      <c r="N36" s="41" t="s">
        <v>62</v>
      </c>
      <c r="O36" s="41" t="s">
        <v>62</v>
      </c>
    </row>
    <row r="37" spans="1:15" ht="16" x14ac:dyDescent="0.2">
      <c r="A37" t="s">
        <v>762</v>
      </c>
      <c r="B37" s="41" t="s">
        <v>123</v>
      </c>
      <c r="C37" s="41" t="s">
        <v>180</v>
      </c>
      <c r="D37" s="41"/>
      <c r="E37" s="41" t="s">
        <v>568</v>
      </c>
      <c r="F37" s="41" t="s">
        <v>630</v>
      </c>
      <c r="G37" s="41" t="s">
        <v>488</v>
      </c>
      <c r="H37" s="41" t="s">
        <v>630</v>
      </c>
      <c r="I37" s="41"/>
      <c r="J37" s="41" t="s">
        <v>584</v>
      </c>
      <c r="K37" s="41" t="s">
        <v>75</v>
      </c>
      <c r="L37" s="41" t="s">
        <v>439</v>
      </c>
      <c r="M37" s="41" t="s">
        <v>424</v>
      </c>
      <c r="N37" s="41" t="s">
        <v>584</v>
      </c>
      <c r="O37" s="41" t="s">
        <v>90</v>
      </c>
    </row>
    <row r="38" spans="1:15" ht="16" x14ac:dyDescent="0.2">
      <c r="A38" t="s">
        <v>10</v>
      </c>
      <c r="B38" s="41" t="s">
        <v>201</v>
      </c>
      <c r="C38" s="41" t="s">
        <v>47</v>
      </c>
      <c r="D38" s="41"/>
      <c r="E38" s="41" t="s">
        <v>91</v>
      </c>
      <c r="F38" s="41" t="s">
        <v>91</v>
      </c>
      <c r="G38" s="41" t="s">
        <v>181</v>
      </c>
      <c r="H38" s="41" t="s">
        <v>59</v>
      </c>
      <c r="I38" s="41"/>
      <c r="J38" s="41" t="s">
        <v>72</v>
      </c>
      <c r="K38" s="41" t="s">
        <v>72</v>
      </c>
      <c r="L38" s="41" t="s">
        <v>72</v>
      </c>
      <c r="M38" s="41" t="s">
        <v>72</v>
      </c>
      <c r="N38" s="41" t="s">
        <v>72</v>
      </c>
      <c r="O38" s="41" t="s">
        <v>72</v>
      </c>
    </row>
    <row r="39" spans="1:15" ht="16" x14ac:dyDescent="0.2">
      <c r="A39" t="s">
        <v>763</v>
      </c>
      <c r="B39" s="41" t="s">
        <v>176</v>
      </c>
      <c r="C39" s="41" t="s">
        <v>269</v>
      </c>
      <c r="D39" s="41"/>
      <c r="E39" s="41" t="s">
        <v>240</v>
      </c>
      <c r="F39" s="41" t="s">
        <v>428</v>
      </c>
      <c r="G39" s="41" t="s">
        <v>240</v>
      </c>
      <c r="H39" s="41" t="s">
        <v>428</v>
      </c>
      <c r="I39" s="41"/>
      <c r="J39" s="41" t="s">
        <v>119</v>
      </c>
      <c r="K39" s="41" t="s">
        <v>119</v>
      </c>
      <c r="L39" s="41" t="s">
        <v>82</v>
      </c>
      <c r="M39" s="41" t="s">
        <v>119</v>
      </c>
      <c r="N39" s="41" t="s">
        <v>119</v>
      </c>
      <c r="O39" s="41" t="s">
        <v>119</v>
      </c>
    </row>
    <row r="40" spans="1:15" ht="16" x14ac:dyDescent="0.2">
      <c r="A40" t="s">
        <v>10</v>
      </c>
      <c r="B40" s="41" t="s">
        <v>47</v>
      </c>
      <c r="C40" s="41" t="s">
        <v>48</v>
      </c>
      <c r="D40" s="41"/>
      <c r="E40" s="41" t="s">
        <v>62</v>
      </c>
      <c r="F40" s="41" t="s">
        <v>62</v>
      </c>
      <c r="G40" s="41" t="s">
        <v>201</v>
      </c>
      <c r="H40" s="41" t="s">
        <v>62</v>
      </c>
      <c r="I40" s="41"/>
      <c r="J40" s="41" t="s">
        <v>201</v>
      </c>
      <c r="K40" s="41" t="s">
        <v>47</v>
      </c>
      <c r="L40" s="41" t="s">
        <v>47</v>
      </c>
      <c r="M40" s="41" t="s">
        <v>47</v>
      </c>
      <c r="N40" s="41" t="s">
        <v>47</v>
      </c>
      <c r="O40" s="41" t="s">
        <v>47</v>
      </c>
    </row>
    <row r="41" spans="1:15" ht="16" x14ac:dyDescent="0.2">
      <c r="A41" t="s">
        <v>764</v>
      </c>
      <c r="B41" s="41" t="s">
        <v>131</v>
      </c>
      <c r="C41" s="41" t="s">
        <v>86</v>
      </c>
      <c r="D41" s="41"/>
      <c r="E41" s="41" t="s">
        <v>428</v>
      </c>
      <c r="F41" s="41" t="s">
        <v>192</v>
      </c>
      <c r="G41" s="41" t="s">
        <v>240</v>
      </c>
      <c r="H41" s="41" t="s">
        <v>192</v>
      </c>
      <c r="I41" s="41"/>
      <c r="J41" s="41" t="s">
        <v>425</v>
      </c>
      <c r="K41" s="41" t="s">
        <v>221</v>
      </c>
      <c r="L41" s="41" t="s">
        <v>236</v>
      </c>
      <c r="M41" s="41" t="s">
        <v>221</v>
      </c>
      <c r="N41" s="41" t="s">
        <v>185</v>
      </c>
      <c r="O41" s="41" t="s">
        <v>221</v>
      </c>
    </row>
    <row r="42" spans="1:15" ht="16" x14ac:dyDescent="0.2">
      <c r="A42" t="s">
        <v>10</v>
      </c>
      <c r="B42" s="41" t="s">
        <v>47</v>
      </c>
      <c r="C42" s="41" t="s">
        <v>48</v>
      </c>
      <c r="D42" s="41"/>
      <c r="E42" s="41" t="s">
        <v>72</v>
      </c>
      <c r="F42" s="41" t="s">
        <v>72</v>
      </c>
      <c r="G42" s="41" t="s">
        <v>62</v>
      </c>
      <c r="H42" s="41" t="s">
        <v>72</v>
      </c>
      <c r="I42" s="41"/>
      <c r="J42" s="41" t="s">
        <v>201</v>
      </c>
      <c r="K42" s="41" t="s">
        <v>201</v>
      </c>
      <c r="L42" s="41" t="s">
        <v>201</v>
      </c>
      <c r="M42" s="41" t="s">
        <v>47</v>
      </c>
      <c r="N42" s="41" t="s">
        <v>201</v>
      </c>
      <c r="O42" s="41" t="s">
        <v>47</v>
      </c>
    </row>
    <row r="43" spans="1:15" ht="16" x14ac:dyDescent="0.2">
      <c r="A43" t="s">
        <v>713</v>
      </c>
      <c r="B43" s="41" t="s">
        <v>547</v>
      </c>
      <c r="C43" s="41" t="s">
        <v>514</v>
      </c>
      <c r="D43" s="41"/>
      <c r="E43" s="41" t="s">
        <v>83</v>
      </c>
      <c r="F43" s="41" t="s">
        <v>268</v>
      </c>
      <c r="G43" s="41" t="s">
        <v>131</v>
      </c>
      <c r="H43" s="41" t="s">
        <v>268</v>
      </c>
      <c r="I43" s="41"/>
      <c r="J43" s="41" t="s">
        <v>63</v>
      </c>
      <c r="K43" s="41" t="s">
        <v>93</v>
      </c>
      <c r="L43" s="41" t="s">
        <v>431</v>
      </c>
      <c r="M43" s="41" t="s">
        <v>250</v>
      </c>
      <c r="N43" s="41" t="s">
        <v>148</v>
      </c>
      <c r="O43" s="41" t="s">
        <v>186</v>
      </c>
    </row>
    <row r="44" spans="1:15" ht="16" x14ac:dyDescent="0.2">
      <c r="A44" t="s">
        <v>10</v>
      </c>
      <c r="B44" s="41" t="s">
        <v>208</v>
      </c>
      <c r="C44" s="41" t="s">
        <v>209</v>
      </c>
      <c r="D44" s="41"/>
      <c r="E44" s="41" t="s">
        <v>51</v>
      </c>
      <c r="F44" s="41" t="s">
        <v>52</v>
      </c>
      <c r="G44" s="41" t="s">
        <v>144</v>
      </c>
      <c r="H44" s="41" t="s">
        <v>52</v>
      </c>
      <c r="I44" s="41"/>
      <c r="J44" s="41" t="s">
        <v>359</v>
      </c>
      <c r="K44" s="41" t="s">
        <v>359</v>
      </c>
      <c r="L44" s="41" t="s">
        <v>52</v>
      </c>
      <c r="M44" s="41" t="s">
        <v>52</v>
      </c>
      <c r="N44" s="41" t="s">
        <v>359</v>
      </c>
      <c r="O44" s="41" t="s">
        <v>359</v>
      </c>
    </row>
    <row r="45" spans="1:15" ht="16" x14ac:dyDescent="0.2">
      <c r="A45" t="s">
        <v>714</v>
      </c>
      <c r="B45" s="41" t="s">
        <v>511</v>
      </c>
      <c r="C45" s="41" t="s">
        <v>621</v>
      </c>
      <c r="D45" s="41"/>
      <c r="E45" s="41" t="s">
        <v>236</v>
      </c>
      <c r="F45" s="41" t="s">
        <v>175</v>
      </c>
      <c r="G45" s="41" t="s">
        <v>185</v>
      </c>
      <c r="H45" s="41" t="s">
        <v>196</v>
      </c>
      <c r="I45" s="41"/>
      <c r="J45" s="41" t="s">
        <v>221</v>
      </c>
      <c r="K45" s="41" t="s">
        <v>180</v>
      </c>
      <c r="L45" s="41" t="s">
        <v>185</v>
      </c>
      <c r="M45" s="41" t="s">
        <v>35</v>
      </c>
      <c r="N45" s="41" t="s">
        <v>168</v>
      </c>
      <c r="O45" s="41" t="s">
        <v>179</v>
      </c>
    </row>
    <row r="46" spans="1:15" ht="16" x14ac:dyDescent="0.2">
      <c r="A46" t="s">
        <v>10</v>
      </c>
      <c r="B46" s="41" t="s">
        <v>91</v>
      </c>
      <c r="C46" s="41" t="s">
        <v>181</v>
      </c>
      <c r="D46" s="41"/>
      <c r="E46" s="41" t="s">
        <v>147</v>
      </c>
      <c r="F46" s="41" t="s">
        <v>51</v>
      </c>
      <c r="G46" s="41" t="s">
        <v>147</v>
      </c>
      <c r="H46" s="41" t="s">
        <v>51</v>
      </c>
      <c r="I46" s="41"/>
      <c r="J46" s="41" t="s">
        <v>60</v>
      </c>
      <c r="K46" s="41" t="s">
        <v>209</v>
      </c>
      <c r="L46" s="41" t="s">
        <v>59</v>
      </c>
      <c r="M46" s="41" t="s">
        <v>59</v>
      </c>
      <c r="N46" s="41" t="s">
        <v>209</v>
      </c>
      <c r="O46" s="41" t="s">
        <v>147</v>
      </c>
    </row>
    <row r="47" spans="1:15" ht="16" x14ac:dyDescent="0.2">
      <c r="A47" t="s">
        <v>712</v>
      </c>
      <c r="B47" s="41" t="s">
        <v>130</v>
      </c>
      <c r="C47" s="41" t="s">
        <v>377</v>
      </c>
      <c r="D47" s="41"/>
      <c r="E47" s="41" t="s">
        <v>69</v>
      </c>
      <c r="F47" s="41" t="s">
        <v>431</v>
      </c>
      <c r="G47" s="41" t="s">
        <v>269</v>
      </c>
      <c r="H47" s="41" t="s">
        <v>84</v>
      </c>
      <c r="I47" s="41"/>
      <c r="J47" s="41" t="s">
        <v>84</v>
      </c>
      <c r="K47" s="41" t="s">
        <v>251</v>
      </c>
      <c r="L47" s="41" t="s">
        <v>125</v>
      </c>
      <c r="M47" s="41" t="s">
        <v>125</v>
      </c>
      <c r="N47" s="41" t="s">
        <v>431</v>
      </c>
      <c r="O47" s="41" t="s">
        <v>431</v>
      </c>
    </row>
    <row r="48" spans="1:15" ht="16" x14ac:dyDescent="0.2">
      <c r="A48" t="s">
        <v>10</v>
      </c>
      <c r="B48" s="41" t="s">
        <v>68</v>
      </c>
      <c r="C48" s="41" t="s">
        <v>68</v>
      </c>
      <c r="D48" s="41"/>
      <c r="E48" s="41" t="s">
        <v>85</v>
      </c>
      <c r="F48" s="41" t="s">
        <v>85</v>
      </c>
      <c r="G48" s="41" t="s">
        <v>85</v>
      </c>
      <c r="H48" s="41" t="s">
        <v>85</v>
      </c>
      <c r="I48" s="41"/>
      <c r="J48" s="41" t="s">
        <v>85</v>
      </c>
      <c r="K48" s="41" t="s">
        <v>85</v>
      </c>
      <c r="L48" s="41" t="s">
        <v>129</v>
      </c>
      <c r="M48" s="41" t="s">
        <v>129</v>
      </c>
      <c r="N48" s="41" t="s">
        <v>85</v>
      </c>
      <c r="O48" s="41" t="s">
        <v>85</v>
      </c>
    </row>
    <row r="49" spans="1:15" ht="16" x14ac:dyDescent="0.2">
      <c r="A49" t="s">
        <v>715</v>
      </c>
      <c r="B49" s="41" t="s">
        <v>368</v>
      </c>
      <c r="C49" s="41" t="s">
        <v>421</v>
      </c>
      <c r="D49" s="41"/>
      <c r="E49" s="41" t="s">
        <v>368</v>
      </c>
      <c r="F49" s="41" t="s">
        <v>362</v>
      </c>
      <c r="G49" s="41" t="s">
        <v>368</v>
      </c>
      <c r="H49" s="41" t="s">
        <v>362</v>
      </c>
      <c r="I49" s="41"/>
      <c r="J49" s="41" t="s">
        <v>34</v>
      </c>
      <c r="K49" s="41" t="s">
        <v>302</v>
      </c>
      <c r="L49" s="41" t="s">
        <v>879</v>
      </c>
      <c r="M49" s="41" t="s">
        <v>879</v>
      </c>
      <c r="N49" s="41" t="s">
        <v>99</v>
      </c>
      <c r="O49" s="41" t="s">
        <v>403</v>
      </c>
    </row>
    <row r="50" spans="1:15" ht="16" x14ac:dyDescent="0.2">
      <c r="A50" t="s">
        <v>10</v>
      </c>
      <c r="B50" s="41" t="s">
        <v>107</v>
      </c>
      <c r="C50" s="41" t="s">
        <v>218</v>
      </c>
      <c r="D50" s="41"/>
      <c r="E50" s="41" t="s">
        <v>132</v>
      </c>
      <c r="F50" s="41" t="s">
        <v>132</v>
      </c>
      <c r="G50" s="41" t="s">
        <v>43</v>
      </c>
      <c r="H50" s="41" t="s">
        <v>132</v>
      </c>
      <c r="I50" s="41"/>
      <c r="J50" s="41" t="s">
        <v>122</v>
      </c>
      <c r="K50" s="41" t="s">
        <v>45</v>
      </c>
      <c r="L50" s="41" t="s">
        <v>45</v>
      </c>
      <c r="M50" s="41" t="s">
        <v>45</v>
      </c>
      <c r="N50" s="41" t="s">
        <v>45</v>
      </c>
      <c r="O50" s="41" t="s">
        <v>45</v>
      </c>
    </row>
    <row r="51" spans="1:15" ht="16" x14ac:dyDescent="0.2">
      <c r="A51" t="s">
        <v>671</v>
      </c>
      <c r="B51" s="41" t="s">
        <v>378</v>
      </c>
      <c r="C51" s="41" t="s">
        <v>545</v>
      </c>
      <c r="D51" s="41"/>
      <c r="E51" s="41" t="s">
        <v>380</v>
      </c>
      <c r="F51" s="41" t="s">
        <v>414</v>
      </c>
      <c r="G51" s="41" t="s">
        <v>880</v>
      </c>
      <c r="H51" s="41" t="s">
        <v>414</v>
      </c>
      <c r="I51" s="41"/>
      <c r="J51" s="41" t="s">
        <v>509</v>
      </c>
      <c r="K51" s="41" t="s">
        <v>508</v>
      </c>
      <c r="L51" s="41" t="s">
        <v>881</v>
      </c>
      <c r="M51" s="41" t="s">
        <v>882</v>
      </c>
      <c r="N51" s="41" t="s">
        <v>492</v>
      </c>
      <c r="O51" s="41" t="s">
        <v>640</v>
      </c>
    </row>
    <row r="52" spans="1:15" ht="16" x14ac:dyDescent="0.2">
      <c r="A52" t="s">
        <v>10</v>
      </c>
      <c r="B52" s="41" t="s">
        <v>224</v>
      </c>
      <c r="C52" s="41" t="s">
        <v>224</v>
      </c>
      <c r="D52" s="41"/>
      <c r="E52" s="41" t="s">
        <v>88</v>
      </c>
      <c r="F52" s="41" t="s">
        <v>66</v>
      </c>
      <c r="G52" s="41" t="s">
        <v>88</v>
      </c>
      <c r="H52" s="41" t="s">
        <v>66</v>
      </c>
      <c r="I52" s="41"/>
      <c r="J52" s="41" t="s">
        <v>81</v>
      </c>
      <c r="K52" s="41" t="s">
        <v>81</v>
      </c>
      <c r="L52" s="41" t="s">
        <v>81</v>
      </c>
      <c r="M52" s="41" t="s">
        <v>81</v>
      </c>
      <c r="N52" s="41" t="s">
        <v>81</v>
      </c>
      <c r="O52" s="41" t="s">
        <v>81</v>
      </c>
    </row>
    <row r="53" spans="1:15" ht="16" x14ac:dyDescent="0.2">
      <c r="A53" t="s">
        <v>672</v>
      </c>
      <c r="B53" s="41" t="s">
        <v>552</v>
      </c>
      <c r="C53" s="41" t="s">
        <v>556</v>
      </c>
      <c r="D53" s="41"/>
      <c r="E53" s="41" t="s">
        <v>236</v>
      </c>
      <c r="F53" s="41" t="s">
        <v>174</v>
      </c>
      <c r="G53" s="41" t="s">
        <v>166</v>
      </c>
      <c r="H53" s="41" t="s">
        <v>174</v>
      </c>
      <c r="I53" s="41"/>
      <c r="J53" s="41" t="s">
        <v>351</v>
      </c>
      <c r="K53" s="41" t="s">
        <v>127</v>
      </c>
      <c r="L53" s="41" t="s">
        <v>78</v>
      </c>
      <c r="M53" s="41" t="s">
        <v>78</v>
      </c>
      <c r="N53" s="41" t="s">
        <v>128</v>
      </c>
      <c r="O53" s="41" t="s">
        <v>118</v>
      </c>
    </row>
    <row r="54" spans="1:15" ht="16" x14ac:dyDescent="0.2">
      <c r="A54" t="s">
        <v>10</v>
      </c>
      <c r="B54" s="41" t="s">
        <v>85</v>
      </c>
      <c r="C54" s="41" t="s">
        <v>85</v>
      </c>
      <c r="D54" s="41"/>
      <c r="E54" s="41" t="s">
        <v>138</v>
      </c>
      <c r="F54" s="41" t="s">
        <v>47</v>
      </c>
      <c r="G54" s="41" t="s">
        <v>49</v>
      </c>
      <c r="H54" s="41" t="s">
        <v>47</v>
      </c>
      <c r="I54" s="41"/>
      <c r="J54" s="41" t="s">
        <v>138</v>
      </c>
      <c r="K54" s="41" t="s">
        <v>47</v>
      </c>
      <c r="L54" s="41" t="s">
        <v>138</v>
      </c>
      <c r="M54" s="41" t="s">
        <v>138</v>
      </c>
      <c r="N54" s="41" t="s">
        <v>47</v>
      </c>
      <c r="O54" s="41" t="s">
        <v>47</v>
      </c>
    </row>
    <row r="55" spans="1:15" ht="16" x14ac:dyDescent="0.2">
      <c r="A55" t="s">
        <v>673</v>
      </c>
      <c r="B55" s="41" t="s">
        <v>439</v>
      </c>
      <c r="C55" s="41" t="s">
        <v>439</v>
      </c>
      <c r="D55" s="41"/>
      <c r="E55" s="41" t="s">
        <v>74</v>
      </c>
      <c r="F55" s="41" t="s">
        <v>77</v>
      </c>
      <c r="G55" s="41" t="s">
        <v>74</v>
      </c>
      <c r="H55" s="41" t="s">
        <v>77</v>
      </c>
      <c r="I55" s="41"/>
      <c r="J55" s="41" t="s">
        <v>378</v>
      </c>
      <c r="K55" s="41" t="s">
        <v>199</v>
      </c>
      <c r="L55" s="41" t="s">
        <v>377</v>
      </c>
      <c r="M55" s="41" t="s">
        <v>377</v>
      </c>
      <c r="N55" s="41" t="s">
        <v>199</v>
      </c>
      <c r="O55" s="41" t="s">
        <v>199</v>
      </c>
    </row>
    <row r="56" spans="1:15" ht="16" x14ac:dyDescent="0.2">
      <c r="A56" t="s">
        <v>10</v>
      </c>
      <c r="B56" s="41" t="s">
        <v>66</v>
      </c>
      <c r="C56" s="41" t="s">
        <v>88</v>
      </c>
      <c r="D56" s="41"/>
      <c r="E56" s="41" t="s">
        <v>129</v>
      </c>
      <c r="F56" s="41" t="s">
        <v>85</v>
      </c>
      <c r="G56" s="41" t="s">
        <v>129</v>
      </c>
      <c r="H56" s="41" t="s">
        <v>85</v>
      </c>
      <c r="I56" s="41"/>
      <c r="J56" s="41" t="s">
        <v>129</v>
      </c>
      <c r="K56" s="41" t="s">
        <v>129</v>
      </c>
      <c r="L56" s="41" t="s">
        <v>68</v>
      </c>
      <c r="M56" s="41" t="s">
        <v>68</v>
      </c>
      <c r="N56" s="41" t="s">
        <v>129</v>
      </c>
      <c r="O56" s="41" t="s">
        <v>129</v>
      </c>
    </row>
    <row r="57" spans="1:15" ht="16" x14ac:dyDescent="0.2">
      <c r="A57" t="s">
        <v>674</v>
      </c>
      <c r="B57" s="41" t="s">
        <v>202</v>
      </c>
      <c r="C57" s="41" t="s">
        <v>202</v>
      </c>
      <c r="D57" s="41"/>
      <c r="E57" s="41" t="s">
        <v>507</v>
      </c>
      <c r="F57" s="41" t="s">
        <v>631</v>
      </c>
      <c r="G57" s="41" t="s">
        <v>507</v>
      </c>
      <c r="H57" s="41" t="s">
        <v>94</v>
      </c>
      <c r="I57" s="41"/>
      <c r="J57" s="41" t="s">
        <v>95</v>
      </c>
      <c r="K57" s="41" t="s">
        <v>652</v>
      </c>
      <c r="L57" s="41" t="s">
        <v>95</v>
      </c>
      <c r="M57" s="41" t="s">
        <v>586</v>
      </c>
      <c r="N57" s="41" t="s">
        <v>641</v>
      </c>
      <c r="O57" s="41" t="s">
        <v>182</v>
      </c>
    </row>
    <row r="58" spans="1:15" ht="16" x14ac:dyDescent="0.2">
      <c r="A58" t="s">
        <v>10</v>
      </c>
      <c r="B58" s="41" t="s">
        <v>80</v>
      </c>
      <c r="C58" s="41" t="s">
        <v>138</v>
      </c>
      <c r="D58" s="41"/>
      <c r="E58" s="41" t="s">
        <v>48</v>
      </c>
      <c r="F58" s="41" t="s">
        <v>47</v>
      </c>
      <c r="G58" s="41" t="s">
        <v>80</v>
      </c>
      <c r="H58" s="41" t="s">
        <v>47</v>
      </c>
      <c r="I58" s="41"/>
      <c r="J58" s="41" t="s">
        <v>48</v>
      </c>
      <c r="K58" s="41" t="s">
        <v>48</v>
      </c>
      <c r="L58" s="41" t="s">
        <v>80</v>
      </c>
      <c r="M58" s="41" t="s">
        <v>48</v>
      </c>
      <c r="N58" s="41" t="s">
        <v>48</v>
      </c>
      <c r="O58" s="41" t="s">
        <v>48</v>
      </c>
    </row>
    <row r="59" spans="1:15" ht="16" x14ac:dyDescent="0.2">
      <c r="A59" t="s">
        <v>675</v>
      </c>
      <c r="B59" s="41" t="s">
        <v>269</v>
      </c>
      <c r="C59" s="41" t="s">
        <v>205</v>
      </c>
      <c r="D59" s="41"/>
      <c r="E59" s="41" t="s">
        <v>197</v>
      </c>
      <c r="F59" s="41" t="s">
        <v>179</v>
      </c>
      <c r="G59" s="41" t="s">
        <v>179</v>
      </c>
      <c r="H59" s="41" t="s">
        <v>178</v>
      </c>
      <c r="I59" s="41"/>
      <c r="J59" s="41" t="s">
        <v>506</v>
      </c>
      <c r="K59" s="41" t="s">
        <v>227</v>
      </c>
      <c r="L59" s="41" t="s">
        <v>883</v>
      </c>
      <c r="M59" s="41" t="s">
        <v>500</v>
      </c>
      <c r="N59" s="41" t="s">
        <v>500</v>
      </c>
      <c r="O59" s="41" t="s">
        <v>500</v>
      </c>
    </row>
    <row r="60" spans="1:15" ht="16" x14ac:dyDescent="0.2">
      <c r="A60" t="s">
        <v>10</v>
      </c>
      <c r="B60" s="41" t="s">
        <v>66</v>
      </c>
      <c r="C60" s="41" t="s">
        <v>66</v>
      </c>
      <c r="D60" s="41"/>
      <c r="E60" s="41" t="s">
        <v>66</v>
      </c>
      <c r="F60" s="41" t="s">
        <v>67</v>
      </c>
      <c r="G60" s="41" t="s">
        <v>66</v>
      </c>
      <c r="H60" s="41" t="s">
        <v>67</v>
      </c>
      <c r="I60" s="41"/>
      <c r="J60" s="41" t="s">
        <v>68</v>
      </c>
      <c r="K60" s="41" t="s">
        <v>68</v>
      </c>
      <c r="L60" s="41" t="s">
        <v>129</v>
      </c>
      <c r="M60" s="41" t="s">
        <v>129</v>
      </c>
      <c r="N60" s="41" t="s">
        <v>129</v>
      </c>
      <c r="O60" s="41" t="s">
        <v>129</v>
      </c>
    </row>
    <row r="61" spans="1:15" ht="16" x14ac:dyDescent="0.2">
      <c r="A61" t="s">
        <v>711</v>
      </c>
      <c r="B61" s="41" t="s">
        <v>186</v>
      </c>
      <c r="C61" s="41" t="s">
        <v>251</v>
      </c>
      <c r="D61" s="41"/>
      <c r="E61" s="41" t="s">
        <v>177</v>
      </c>
      <c r="F61" s="41" t="s">
        <v>149</v>
      </c>
      <c r="G61" s="41" t="s">
        <v>177</v>
      </c>
      <c r="H61" s="41" t="s">
        <v>142</v>
      </c>
      <c r="I61" s="41"/>
      <c r="J61" s="41" t="s">
        <v>346</v>
      </c>
      <c r="K61" s="41" t="s">
        <v>414</v>
      </c>
      <c r="L61" s="41" t="s">
        <v>388</v>
      </c>
      <c r="M61" s="41" t="s">
        <v>173</v>
      </c>
      <c r="N61" s="41" t="s">
        <v>173</v>
      </c>
      <c r="O61" s="41" t="s">
        <v>346</v>
      </c>
    </row>
    <row r="62" spans="1:15" ht="16" x14ac:dyDescent="0.2">
      <c r="A62" t="s">
        <v>10</v>
      </c>
      <c r="B62" s="41" t="s">
        <v>201</v>
      </c>
      <c r="C62" s="41" t="s">
        <v>47</v>
      </c>
      <c r="D62" s="41"/>
      <c r="E62" s="41" t="s">
        <v>91</v>
      </c>
      <c r="F62" s="41" t="s">
        <v>59</v>
      </c>
      <c r="G62" s="41" t="s">
        <v>181</v>
      </c>
      <c r="H62" s="41" t="s">
        <v>59</v>
      </c>
      <c r="I62" s="41"/>
      <c r="J62" s="41" t="s">
        <v>73</v>
      </c>
      <c r="K62" s="41" t="s">
        <v>73</v>
      </c>
      <c r="L62" s="41" t="s">
        <v>73</v>
      </c>
      <c r="M62" s="41" t="s">
        <v>73</v>
      </c>
      <c r="N62" s="41" t="s">
        <v>73</v>
      </c>
      <c r="O62" s="41" t="s">
        <v>73</v>
      </c>
    </row>
    <row r="63" spans="1:15" ht="16" x14ac:dyDescent="0.2">
      <c r="A63" t="s">
        <v>676</v>
      </c>
      <c r="B63" s="41" t="s">
        <v>438</v>
      </c>
      <c r="C63" s="41" t="s">
        <v>438</v>
      </c>
      <c r="D63" s="41"/>
      <c r="E63" s="41" t="s">
        <v>22</v>
      </c>
      <c r="F63" s="41" t="s">
        <v>179</v>
      </c>
      <c r="G63" s="41" t="s">
        <v>22</v>
      </c>
      <c r="H63" s="41" t="s">
        <v>178</v>
      </c>
      <c r="I63" s="41"/>
      <c r="J63" s="41" t="s">
        <v>231</v>
      </c>
      <c r="K63" s="41" t="s">
        <v>236</v>
      </c>
      <c r="L63" s="41" t="s">
        <v>168</v>
      </c>
      <c r="M63" s="41" t="s">
        <v>429</v>
      </c>
      <c r="N63" s="41" t="s">
        <v>221</v>
      </c>
      <c r="O63" s="41" t="s">
        <v>236</v>
      </c>
    </row>
    <row r="64" spans="1:15" ht="16" x14ac:dyDescent="0.2">
      <c r="A64" t="s">
        <v>10</v>
      </c>
      <c r="B64" s="41" t="s">
        <v>59</v>
      </c>
      <c r="C64" s="41" t="s">
        <v>91</v>
      </c>
      <c r="D64" s="41"/>
      <c r="E64" s="41" t="s">
        <v>144</v>
      </c>
      <c r="F64" s="41" t="s">
        <v>151</v>
      </c>
      <c r="G64" s="41" t="s">
        <v>208</v>
      </c>
      <c r="H64" s="41" t="s">
        <v>151</v>
      </c>
      <c r="I64" s="41"/>
      <c r="J64" s="41" t="s">
        <v>226</v>
      </c>
      <c r="K64" s="41" t="s">
        <v>115</v>
      </c>
      <c r="L64" s="41" t="s">
        <v>359</v>
      </c>
      <c r="M64" s="41" t="s">
        <v>359</v>
      </c>
      <c r="N64" s="41" t="s">
        <v>115</v>
      </c>
      <c r="O64" s="41" t="s">
        <v>115</v>
      </c>
    </row>
    <row r="65" spans="1:15" ht="16" x14ac:dyDescent="0.2">
      <c r="A65" t="s">
        <v>677</v>
      </c>
      <c r="B65" s="41" t="s">
        <v>554</v>
      </c>
      <c r="C65" s="41" t="s">
        <v>505</v>
      </c>
      <c r="D65" s="41"/>
      <c r="E65" s="41" t="s">
        <v>197</v>
      </c>
      <c r="F65" s="41" t="s">
        <v>372</v>
      </c>
      <c r="G65" s="41" t="s">
        <v>197</v>
      </c>
      <c r="H65" s="41" t="s">
        <v>153</v>
      </c>
      <c r="I65" s="41"/>
      <c r="J65" s="41" t="s">
        <v>504</v>
      </c>
      <c r="K65" s="41" t="s">
        <v>231</v>
      </c>
      <c r="L65" s="41" t="s">
        <v>884</v>
      </c>
      <c r="M65" s="41" t="s">
        <v>65</v>
      </c>
      <c r="N65" s="41" t="s">
        <v>179</v>
      </c>
      <c r="O65" s="41" t="s">
        <v>179</v>
      </c>
    </row>
    <row r="66" spans="1:15" ht="16" x14ac:dyDescent="0.2">
      <c r="A66" t="s">
        <v>10</v>
      </c>
      <c r="B66" s="41" t="s">
        <v>369</v>
      </c>
      <c r="C66" s="41" t="s">
        <v>369</v>
      </c>
      <c r="D66" s="41"/>
      <c r="E66" s="41" t="s">
        <v>224</v>
      </c>
      <c r="F66" s="41" t="s">
        <v>138</v>
      </c>
      <c r="G66" s="41" t="s">
        <v>224</v>
      </c>
      <c r="H66" s="41" t="s">
        <v>138</v>
      </c>
      <c r="I66" s="41"/>
      <c r="J66" s="41" t="s">
        <v>224</v>
      </c>
      <c r="K66" s="41" t="s">
        <v>129</v>
      </c>
      <c r="L66" s="41" t="s">
        <v>224</v>
      </c>
      <c r="M66" s="41" t="s">
        <v>58</v>
      </c>
      <c r="N66" s="41" t="s">
        <v>129</v>
      </c>
      <c r="O66" s="41" t="s">
        <v>129</v>
      </c>
    </row>
    <row r="67" spans="1:15" ht="16" x14ac:dyDescent="0.2">
      <c r="A67" t="s">
        <v>678</v>
      </c>
      <c r="B67" s="41" t="s">
        <v>113</v>
      </c>
      <c r="C67" s="41" t="s">
        <v>56</v>
      </c>
      <c r="D67" s="41"/>
      <c r="E67" s="41" t="s">
        <v>170</v>
      </c>
      <c r="F67" s="41" t="s">
        <v>414</v>
      </c>
      <c r="G67" s="41" t="s">
        <v>77</v>
      </c>
      <c r="H67" s="41" t="s">
        <v>75</v>
      </c>
      <c r="I67" s="41"/>
      <c r="J67" s="41" t="s">
        <v>345</v>
      </c>
      <c r="K67" s="41" t="s">
        <v>203</v>
      </c>
      <c r="L67" s="41" t="s">
        <v>864</v>
      </c>
      <c r="M67" s="41" t="s">
        <v>864</v>
      </c>
      <c r="N67" s="41" t="s">
        <v>642</v>
      </c>
      <c r="O67" s="41" t="s">
        <v>643</v>
      </c>
    </row>
    <row r="68" spans="1:15" ht="16" x14ac:dyDescent="0.2">
      <c r="A68" t="s">
        <v>10</v>
      </c>
      <c r="B68" s="41" t="s">
        <v>85</v>
      </c>
      <c r="C68" s="41" t="s">
        <v>85</v>
      </c>
      <c r="D68" s="41"/>
      <c r="E68" s="41" t="s">
        <v>48</v>
      </c>
      <c r="F68" s="41" t="s">
        <v>47</v>
      </c>
      <c r="G68" s="41" t="s">
        <v>80</v>
      </c>
      <c r="H68" s="41" t="s">
        <v>47</v>
      </c>
      <c r="I68" s="41"/>
      <c r="J68" s="41" t="s">
        <v>48</v>
      </c>
      <c r="K68" s="41" t="s">
        <v>48</v>
      </c>
      <c r="L68" s="41" t="s">
        <v>80</v>
      </c>
      <c r="M68" s="41" t="s">
        <v>80</v>
      </c>
      <c r="N68" s="41" t="s">
        <v>48</v>
      </c>
      <c r="O68" s="41" t="s">
        <v>48</v>
      </c>
    </row>
    <row r="69" spans="1:15" ht="16" x14ac:dyDescent="0.2">
      <c r="A69" t="s">
        <v>679</v>
      </c>
      <c r="B69" s="41" t="s">
        <v>555</v>
      </c>
      <c r="C69" s="41" t="s">
        <v>245</v>
      </c>
      <c r="D69" s="41"/>
      <c r="E69" s="41" t="s">
        <v>86</v>
      </c>
      <c r="F69" s="41" t="s">
        <v>77</v>
      </c>
      <c r="G69" s="41" t="s">
        <v>357</v>
      </c>
      <c r="H69" s="41" t="s">
        <v>77</v>
      </c>
      <c r="I69" s="41"/>
      <c r="J69" s="41" t="s">
        <v>179</v>
      </c>
      <c r="K69" s="41" t="s">
        <v>192</v>
      </c>
      <c r="L69" s="41" t="s">
        <v>180</v>
      </c>
      <c r="M69" s="41" t="s">
        <v>247</v>
      </c>
      <c r="N69" s="41" t="s">
        <v>210</v>
      </c>
      <c r="O69" s="41" t="s">
        <v>252</v>
      </c>
    </row>
    <row r="70" spans="1:15" ht="16" x14ac:dyDescent="0.2">
      <c r="A70" t="s">
        <v>10</v>
      </c>
      <c r="B70" s="41" t="s">
        <v>80</v>
      </c>
      <c r="C70" s="41" t="s">
        <v>138</v>
      </c>
      <c r="D70" s="41"/>
      <c r="E70" s="41" t="s">
        <v>59</v>
      </c>
      <c r="F70" s="41" t="s">
        <v>225</v>
      </c>
      <c r="G70" s="41" t="s">
        <v>91</v>
      </c>
      <c r="H70" s="41" t="s">
        <v>225</v>
      </c>
      <c r="I70" s="41"/>
      <c r="J70" s="41" t="s">
        <v>181</v>
      </c>
      <c r="K70" s="41" t="s">
        <v>52</v>
      </c>
      <c r="L70" s="41" t="s">
        <v>73</v>
      </c>
      <c r="M70" s="41" t="s">
        <v>73</v>
      </c>
      <c r="N70" s="41" t="s">
        <v>52</v>
      </c>
      <c r="O70" s="41" t="s">
        <v>52</v>
      </c>
    </row>
    <row r="71" spans="1:15" ht="16" x14ac:dyDescent="0.2">
      <c r="A71" t="s">
        <v>680</v>
      </c>
      <c r="B71" s="41" t="s">
        <v>164</v>
      </c>
      <c r="C71" s="41" t="s">
        <v>503</v>
      </c>
      <c r="D71" s="41"/>
      <c r="E71" s="41" t="s">
        <v>378</v>
      </c>
      <c r="F71" s="41" t="s">
        <v>170</v>
      </c>
      <c r="G71" s="41" t="s">
        <v>378</v>
      </c>
      <c r="H71" s="41" t="s">
        <v>170</v>
      </c>
      <c r="I71" s="41"/>
      <c r="J71" s="41" t="s">
        <v>125</v>
      </c>
      <c r="K71" s="41" t="s">
        <v>204</v>
      </c>
      <c r="L71" s="41" t="s">
        <v>69</v>
      </c>
      <c r="M71" s="41" t="s">
        <v>63</v>
      </c>
      <c r="N71" s="41" t="s">
        <v>177</v>
      </c>
      <c r="O71" s="41" t="s">
        <v>142</v>
      </c>
    </row>
    <row r="72" spans="1:15" ht="16" x14ac:dyDescent="0.2">
      <c r="A72" t="s">
        <v>10</v>
      </c>
      <c r="B72" s="41" t="s">
        <v>51</v>
      </c>
      <c r="C72" s="41" t="s">
        <v>144</v>
      </c>
      <c r="D72" s="41"/>
      <c r="E72" s="41" t="s">
        <v>134</v>
      </c>
      <c r="F72" s="41" t="s">
        <v>136</v>
      </c>
      <c r="G72" s="41" t="s">
        <v>46</v>
      </c>
      <c r="H72" s="41" t="s">
        <v>136</v>
      </c>
      <c r="I72" s="41"/>
      <c r="J72" s="41" t="s">
        <v>115</v>
      </c>
      <c r="K72" s="41" t="s">
        <v>46</v>
      </c>
      <c r="L72" s="41" t="s">
        <v>114</v>
      </c>
      <c r="M72" s="41" t="s">
        <v>114</v>
      </c>
      <c r="N72" s="41" t="s">
        <v>46</v>
      </c>
      <c r="O72" s="41" t="s">
        <v>46</v>
      </c>
    </row>
    <row r="73" spans="1:15" ht="16" x14ac:dyDescent="0.2">
      <c r="A73" t="s">
        <v>491</v>
      </c>
      <c r="B73" s="41" t="s">
        <v>556</v>
      </c>
      <c r="C73" s="41" t="s">
        <v>501</v>
      </c>
      <c r="D73" s="41"/>
      <c r="E73" s="41" t="s">
        <v>10</v>
      </c>
      <c r="F73" s="41" t="s">
        <v>10</v>
      </c>
      <c r="G73" s="41" t="s">
        <v>10</v>
      </c>
      <c r="H73" s="41" t="s">
        <v>10</v>
      </c>
      <c r="I73" s="41"/>
      <c r="J73" s="41" t="s">
        <v>10</v>
      </c>
      <c r="K73" s="41" t="s">
        <v>10</v>
      </c>
      <c r="L73" s="41" t="s">
        <v>10</v>
      </c>
      <c r="M73" s="41" t="s">
        <v>10</v>
      </c>
      <c r="N73" s="41" t="s">
        <v>10</v>
      </c>
      <c r="O73" s="41" t="s">
        <v>10</v>
      </c>
    </row>
    <row r="74" spans="1:15" ht="16" x14ac:dyDescent="0.2">
      <c r="A74" t="s">
        <v>10</v>
      </c>
      <c r="B74" s="41" t="s">
        <v>85</v>
      </c>
      <c r="C74" s="41" t="s">
        <v>129</v>
      </c>
      <c r="D74" s="41"/>
      <c r="E74" s="41" t="s">
        <v>10</v>
      </c>
      <c r="F74" s="41" t="s">
        <v>10</v>
      </c>
      <c r="G74" s="41" t="s">
        <v>10</v>
      </c>
      <c r="H74" s="41" t="s">
        <v>10</v>
      </c>
      <c r="I74" s="41"/>
      <c r="J74" s="41" t="s">
        <v>10</v>
      </c>
      <c r="K74" s="41" t="s">
        <v>10</v>
      </c>
      <c r="L74" s="41" t="s">
        <v>10</v>
      </c>
      <c r="M74" s="41" t="s">
        <v>10</v>
      </c>
      <c r="N74" s="41" t="s">
        <v>10</v>
      </c>
      <c r="O74" s="41" t="s">
        <v>10</v>
      </c>
    </row>
    <row r="75" spans="1:15" ht="16" x14ac:dyDescent="0.2">
      <c r="A75" t="s">
        <v>490</v>
      </c>
      <c r="B75" s="41" t="s">
        <v>513</v>
      </c>
      <c r="C75" s="41" t="s">
        <v>502</v>
      </c>
      <c r="D75" s="41"/>
      <c r="E75" s="41" t="s">
        <v>10</v>
      </c>
      <c r="F75" s="41" t="s">
        <v>10</v>
      </c>
      <c r="G75" s="41" t="s">
        <v>10</v>
      </c>
      <c r="H75" s="41" t="s">
        <v>10</v>
      </c>
      <c r="I75" s="41"/>
      <c r="J75" s="41" t="s">
        <v>10</v>
      </c>
      <c r="K75" s="41" t="s">
        <v>10</v>
      </c>
      <c r="L75" s="41" t="s">
        <v>10</v>
      </c>
      <c r="M75" s="41" t="s">
        <v>10</v>
      </c>
      <c r="N75" s="41" t="s">
        <v>10</v>
      </c>
      <c r="O75" s="41" t="s">
        <v>10</v>
      </c>
    </row>
    <row r="76" spans="1:15" ht="16" x14ac:dyDescent="0.2">
      <c r="A76" t="s">
        <v>10</v>
      </c>
      <c r="B76" s="41" t="s">
        <v>138</v>
      </c>
      <c r="C76" s="41" t="s">
        <v>138</v>
      </c>
      <c r="D76" s="41"/>
      <c r="E76" s="41" t="s">
        <v>10</v>
      </c>
      <c r="F76" s="41" t="s">
        <v>10</v>
      </c>
      <c r="G76" s="41" t="s">
        <v>10</v>
      </c>
      <c r="H76" s="41" t="s">
        <v>10</v>
      </c>
      <c r="I76" s="41"/>
      <c r="J76" s="41" t="s">
        <v>10</v>
      </c>
      <c r="K76" s="41" t="s">
        <v>10</v>
      </c>
      <c r="L76" s="41" t="s">
        <v>10</v>
      </c>
      <c r="M76" s="41" t="s">
        <v>10</v>
      </c>
      <c r="N76" s="41" t="s">
        <v>10</v>
      </c>
      <c r="O76" s="41" t="s">
        <v>10</v>
      </c>
    </row>
    <row r="77" spans="1:15" ht="16" x14ac:dyDescent="0.2">
      <c r="A77" t="s">
        <v>489</v>
      </c>
      <c r="B77" s="41" t="s">
        <v>50</v>
      </c>
      <c r="C77" s="41" t="s">
        <v>556</v>
      </c>
      <c r="D77" s="41"/>
      <c r="E77" s="41" t="s">
        <v>10</v>
      </c>
      <c r="F77" s="41" t="s">
        <v>10</v>
      </c>
      <c r="G77" s="41" t="s">
        <v>10</v>
      </c>
      <c r="H77" s="41" t="s">
        <v>10</v>
      </c>
      <c r="I77" s="41"/>
      <c r="J77" s="41" t="s">
        <v>10</v>
      </c>
      <c r="K77" s="41" t="s">
        <v>10</v>
      </c>
      <c r="L77" s="41" t="s">
        <v>10</v>
      </c>
      <c r="M77" s="41" t="s">
        <v>10</v>
      </c>
      <c r="N77" s="41" t="s">
        <v>10</v>
      </c>
      <c r="O77" s="41" t="s">
        <v>10</v>
      </c>
    </row>
    <row r="78" spans="1:15" ht="16" x14ac:dyDescent="0.2">
      <c r="A78" t="s">
        <v>10</v>
      </c>
      <c r="B78" s="41" t="s">
        <v>48</v>
      </c>
      <c r="C78" s="41" t="s">
        <v>80</v>
      </c>
      <c r="D78" s="41"/>
      <c r="E78" s="41" t="s">
        <v>10</v>
      </c>
      <c r="F78" s="41" t="s">
        <v>10</v>
      </c>
      <c r="G78" s="41" t="s">
        <v>10</v>
      </c>
      <c r="H78" s="41" t="s">
        <v>10</v>
      </c>
      <c r="I78" s="41"/>
      <c r="J78" s="41" t="s">
        <v>10</v>
      </c>
      <c r="K78" s="41" t="s">
        <v>10</v>
      </c>
      <c r="L78" s="41" t="s">
        <v>10</v>
      </c>
      <c r="M78" s="41" t="s">
        <v>10</v>
      </c>
      <c r="N78" s="41" t="s">
        <v>10</v>
      </c>
      <c r="O78" s="41" t="s">
        <v>10</v>
      </c>
    </row>
    <row r="79" spans="1:15" ht="16" x14ac:dyDescent="0.2">
      <c r="A79" t="s">
        <v>487</v>
      </c>
      <c r="B79" s="41" t="s">
        <v>393</v>
      </c>
      <c r="C79" s="41" t="s">
        <v>622</v>
      </c>
      <c r="D79" s="41"/>
      <c r="E79" s="41" t="s">
        <v>10</v>
      </c>
      <c r="F79" s="41" t="s">
        <v>10</v>
      </c>
      <c r="G79" s="41" t="s">
        <v>10</v>
      </c>
      <c r="H79" s="41" t="s">
        <v>10</v>
      </c>
      <c r="I79" s="41"/>
      <c r="J79" s="41" t="s">
        <v>10</v>
      </c>
      <c r="K79" s="41" t="s">
        <v>10</v>
      </c>
      <c r="L79" s="41" t="s">
        <v>10</v>
      </c>
      <c r="M79" s="41" t="s">
        <v>10</v>
      </c>
      <c r="N79" s="41" t="s">
        <v>10</v>
      </c>
      <c r="O79" s="41" t="s">
        <v>10</v>
      </c>
    </row>
    <row r="80" spans="1:15" ht="16" x14ac:dyDescent="0.2">
      <c r="A80" t="s">
        <v>10</v>
      </c>
      <c r="B80" s="41" t="s">
        <v>359</v>
      </c>
      <c r="C80" s="41" t="s">
        <v>52</v>
      </c>
      <c r="D80" s="41"/>
      <c r="E80" s="41" t="s">
        <v>10</v>
      </c>
      <c r="F80" s="41" t="s">
        <v>10</v>
      </c>
      <c r="G80" s="41" t="s">
        <v>10</v>
      </c>
      <c r="H80" s="41" t="s">
        <v>10</v>
      </c>
      <c r="I80" s="41"/>
      <c r="J80" s="41" t="s">
        <v>10</v>
      </c>
      <c r="K80" s="41" t="s">
        <v>10</v>
      </c>
      <c r="L80" s="41" t="s">
        <v>10</v>
      </c>
      <c r="M80" s="41" t="s">
        <v>10</v>
      </c>
      <c r="N80" s="41" t="s">
        <v>10</v>
      </c>
      <c r="O80" s="41" t="s">
        <v>10</v>
      </c>
    </row>
    <row r="81" spans="1:15" ht="16" x14ac:dyDescent="0.2">
      <c r="A81" t="s">
        <v>486</v>
      </c>
      <c r="B81" s="41" t="s">
        <v>557</v>
      </c>
      <c r="C81" s="41" t="s">
        <v>623</v>
      </c>
      <c r="D81" s="41"/>
      <c r="E81" s="41" t="s">
        <v>10</v>
      </c>
      <c r="F81" s="41" t="s">
        <v>10</v>
      </c>
      <c r="G81" s="41" t="s">
        <v>10</v>
      </c>
      <c r="H81" s="41" t="s">
        <v>10</v>
      </c>
      <c r="I81" s="41"/>
      <c r="J81" s="41" t="s">
        <v>10</v>
      </c>
      <c r="K81" s="41" t="s">
        <v>10</v>
      </c>
      <c r="L81" s="41" t="s">
        <v>10</v>
      </c>
      <c r="M81" s="41" t="s">
        <v>10</v>
      </c>
      <c r="N81" s="41" t="s">
        <v>10</v>
      </c>
      <c r="O81" s="41" t="s">
        <v>10</v>
      </c>
    </row>
    <row r="82" spans="1:15" ht="16" x14ac:dyDescent="0.2">
      <c r="A82" t="s">
        <v>10</v>
      </c>
      <c r="B82" s="41" t="s">
        <v>120</v>
      </c>
      <c r="C82" s="41" t="s">
        <v>200</v>
      </c>
      <c r="D82" s="41"/>
      <c r="E82" s="41" t="s">
        <v>10</v>
      </c>
      <c r="F82" s="41" t="s">
        <v>10</v>
      </c>
      <c r="G82" s="41" t="s">
        <v>10</v>
      </c>
      <c r="H82" s="41" t="s">
        <v>10</v>
      </c>
      <c r="I82" s="41"/>
      <c r="J82" s="41" t="s">
        <v>10</v>
      </c>
      <c r="K82" s="41" t="s">
        <v>10</v>
      </c>
      <c r="L82" s="41" t="s">
        <v>10</v>
      </c>
      <c r="M82" s="41" t="s">
        <v>10</v>
      </c>
      <c r="N82" s="41" t="s">
        <v>10</v>
      </c>
      <c r="O82" s="41" t="s">
        <v>10</v>
      </c>
    </row>
    <row r="83" spans="1:15" ht="16" x14ac:dyDescent="0.2">
      <c r="A83" t="s">
        <v>485</v>
      </c>
      <c r="B83" s="41" t="s">
        <v>558</v>
      </c>
      <c r="C83" s="41" t="s">
        <v>624</v>
      </c>
      <c r="D83" s="41"/>
      <c r="E83" s="41" t="s">
        <v>10</v>
      </c>
      <c r="F83" s="41" t="s">
        <v>10</v>
      </c>
      <c r="G83" s="41" t="s">
        <v>10</v>
      </c>
      <c r="H83" s="41" t="s">
        <v>10</v>
      </c>
      <c r="I83" s="41"/>
      <c r="J83" s="41" t="s">
        <v>10</v>
      </c>
      <c r="K83" s="41" t="s">
        <v>10</v>
      </c>
      <c r="L83" s="41" t="s">
        <v>10</v>
      </c>
      <c r="M83" s="41" t="s">
        <v>10</v>
      </c>
      <c r="N83" s="41" t="s">
        <v>10</v>
      </c>
      <c r="O83" s="41" t="s">
        <v>10</v>
      </c>
    </row>
    <row r="84" spans="1:15" ht="16" x14ac:dyDescent="0.2">
      <c r="A84" t="s">
        <v>10</v>
      </c>
      <c r="B84" s="41" t="s">
        <v>493</v>
      </c>
      <c r="C84" s="41" t="s">
        <v>41</v>
      </c>
      <c r="D84" s="41"/>
      <c r="E84" s="41" t="s">
        <v>10</v>
      </c>
      <c r="F84" s="41" t="s">
        <v>10</v>
      </c>
      <c r="G84" s="41" t="s">
        <v>10</v>
      </c>
      <c r="H84" s="41" t="s">
        <v>10</v>
      </c>
      <c r="I84" s="41"/>
      <c r="J84" s="41" t="s">
        <v>10</v>
      </c>
      <c r="K84" s="41" t="s">
        <v>10</v>
      </c>
      <c r="L84" s="41" t="s">
        <v>10</v>
      </c>
      <c r="M84" s="41" t="s">
        <v>10</v>
      </c>
      <c r="N84" s="41" t="s">
        <v>10</v>
      </c>
      <c r="O84" s="41" t="s">
        <v>10</v>
      </c>
    </row>
    <row r="85" spans="1:15" ht="16" x14ac:dyDescent="0.2">
      <c r="A85" t="s">
        <v>495</v>
      </c>
      <c r="B85" s="41" t="s">
        <v>10</v>
      </c>
      <c r="C85" s="41" t="s">
        <v>10</v>
      </c>
      <c r="D85" s="41"/>
      <c r="E85" s="41" t="s">
        <v>500</v>
      </c>
      <c r="F85" s="41" t="s">
        <v>632</v>
      </c>
      <c r="G85" s="41" t="s">
        <v>500</v>
      </c>
      <c r="H85" s="41" t="s">
        <v>634</v>
      </c>
      <c r="I85" s="41"/>
      <c r="J85" s="41" t="s">
        <v>580</v>
      </c>
      <c r="K85" s="41" t="s">
        <v>417</v>
      </c>
      <c r="L85" s="41" t="s">
        <v>885</v>
      </c>
      <c r="M85" s="41" t="s">
        <v>885</v>
      </c>
      <c r="N85" s="41" t="s">
        <v>644</v>
      </c>
      <c r="O85" s="41" t="s">
        <v>289</v>
      </c>
    </row>
    <row r="86" spans="1:15" ht="16" x14ac:dyDescent="0.2">
      <c r="A86" t="s">
        <v>10</v>
      </c>
      <c r="B86" s="41" t="s">
        <v>10</v>
      </c>
      <c r="C86" s="41" t="s">
        <v>10</v>
      </c>
      <c r="D86" s="41"/>
      <c r="E86" s="41" t="s">
        <v>66</v>
      </c>
      <c r="F86" s="41" t="s">
        <v>633</v>
      </c>
      <c r="G86" s="41" t="s">
        <v>66</v>
      </c>
      <c r="H86" s="41" t="s">
        <v>494</v>
      </c>
      <c r="I86" s="41"/>
      <c r="J86" s="41" t="s">
        <v>88</v>
      </c>
      <c r="K86" s="41" t="s">
        <v>612</v>
      </c>
      <c r="L86" s="41" t="s">
        <v>81</v>
      </c>
      <c r="M86" s="41" t="s">
        <v>81</v>
      </c>
      <c r="N86" s="41" t="s">
        <v>341</v>
      </c>
      <c r="O86" s="41" t="s">
        <v>612</v>
      </c>
    </row>
    <row r="87" spans="1:15" ht="16" x14ac:dyDescent="0.2">
      <c r="A87" t="s">
        <v>44</v>
      </c>
      <c r="B87" s="41" t="s">
        <v>499</v>
      </c>
      <c r="C87" s="41" t="s">
        <v>625</v>
      </c>
      <c r="D87" s="41"/>
      <c r="E87" s="41" t="s">
        <v>498</v>
      </c>
      <c r="F87" s="41" t="s">
        <v>481</v>
      </c>
      <c r="G87" s="41" t="s">
        <v>886</v>
      </c>
      <c r="H87" s="41" t="s">
        <v>635</v>
      </c>
      <c r="I87" s="41"/>
      <c r="J87" s="41" t="s">
        <v>590</v>
      </c>
      <c r="K87" s="41" t="s">
        <v>653</v>
      </c>
      <c r="L87" s="41" t="s">
        <v>836</v>
      </c>
      <c r="M87" s="41" t="s">
        <v>887</v>
      </c>
      <c r="N87" s="41" t="s">
        <v>645</v>
      </c>
      <c r="O87" s="41" t="s">
        <v>217</v>
      </c>
    </row>
    <row r="88" spans="1:15" ht="16" x14ac:dyDescent="0.2">
      <c r="A88" t="s">
        <v>10</v>
      </c>
      <c r="B88" s="41" t="s">
        <v>418</v>
      </c>
      <c r="C88" s="41" t="s">
        <v>402</v>
      </c>
      <c r="D88" s="41"/>
      <c r="E88" s="41" t="s">
        <v>42</v>
      </c>
      <c r="F88" s="41" t="s">
        <v>97</v>
      </c>
      <c r="G88" s="41" t="s">
        <v>42</v>
      </c>
      <c r="H88" s="41" t="s">
        <v>493</v>
      </c>
      <c r="I88" s="41"/>
      <c r="J88" s="41" t="s">
        <v>401</v>
      </c>
      <c r="K88" s="41" t="s">
        <v>350</v>
      </c>
      <c r="L88" s="41" t="s">
        <v>418</v>
      </c>
      <c r="M88" s="41" t="s">
        <v>412</v>
      </c>
      <c r="N88" s="41" t="s">
        <v>350</v>
      </c>
      <c r="O88" s="41" t="s">
        <v>342</v>
      </c>
    </row>
    <row r="89" spans="1:15" ht="16" x14ac:dyDescent="0.2">
      <c r="A89" t="s">
        <v>10</v>
      </c>
      <c r="B89" s="41" t="s">
        <v>10</v>
      </c>
      <c r="C89" s="41" t="s">
        <v>10</v>
      </c>
      <c r="D89" s="41"/>
      <c r="E89" s="41" t="s">
        <v>10</v>
      </c>
      <c r="F89" s="41" t="s">
        <v>10</v>
      </c>
      <c r="G89" s="41" t="s">
        <v>10</v>
      </c>
      <c r="H89" s="41" t="s">
        <v>10</v>
      </c>
      <c r="I89" s="41"/>
      <c r="J89" s="41" t="s">
        <v>10</v>
      </c>
      <c r="K89" s="41" t="s">
        <v>10</v>
      </c>
      <c r="L89" s="41" t="s">
        <v>10</v>
      </c>
      <c r="M89" s="41" t="s">
        <v>10</v>
      </c>
      <c r="N89" s="41" t="s">
        <v>10</v>
      </c>
      <c r="O89" s="41" t="s">
        <v>10</v>
      </c>
    </row>
    <row r="90" spans="1:15" ht="16" x14ac:dyDescent="0.2">
      <c r="A90" t="s">
        <v>38</v>
      </c>
      <c r="B90" s="41" t="s">
        <v>561</v>
      </c>
      <c r="C90" s="41" t="s">
        <v>561</v>
      </c>
      <c r="D90" s="41"/>
      <c r="E90" s="41" t="s">
        <v>497</v>
      </c>
      <c r="F90" s="41" t="s">
        <v>497</v>
      </c>
      <c r="G90" s="41" t="s">
        <v>497</v>
      </c>
      <c r="H90" s="41" t="s">
        <v>497</v>
      </c>
      <c r="I90" s="41"/>
      <c r="J90" s="41" t="s">
        <v>497</v>
      </c>
      <c r="K90" s="41" t="s">
        <v>497</v>
      </c>
      <c r="L90" s="41" t="s">
        <v>497</v>
      </c>
      <c r="M90" s="41" t="s">
        <v>497</v>
      </c>
      <c r="N90" s="41" t="s">
        <v>497</v>
      </c>
      <c r="O90" s="41" t="s">
        <v>497</v>
      </c>
    </row>
    <row r="91" spans="1:15" ht="16" x14ac:dyDescent="0.2">
      <c r="A91" s="42" t="s">
        <v>36</v>
      </c>
      <c r="B91" s="43" t="s">
        <v>270</v>
      </c>
      <c r="C91" s="43" t="s">
        <v>626</v>
      </c>
      <c r="D91" s="43"/>
      <c r="E91" s="43" t="s">
        <v>106</v>
      </c>
      <c r="F91" s="43" t="s">
        <v>174</v>
      </c>
      <c r="G91" s="43" t="s">
        <v>106</v>
      </c>
      <c r="H91" s="43" t="s">
        <v>174</v>
      </c>
      <c r="I91" s="43"/>
      <c r="J91" s="43" t="s">
        <v>315</v>
      </c>
      <c r="K91" s="43" t="s">
        <v>651</v>
      </c>
      <c r="L91" s="43" t="s">
        <v>651</v>
      </c>
      <c r="M91" s="43" t="s">
        <v>804</v>
      </c>
      <c r="N91" s="43" t="s">
        <v>592</v>
      </c>
      <c r="O91" s="43" t="s">
        <v>592</v>
      </c>
    </row>
    <row r="92" spans="1:15" ht="16" x14ac:dyDescent="0.2">
      <c r="A92" t="s">
        <v>32</v>
      </c>
      <c r="B92"/>
      <c r="C92"/>
      <c r="D92"/>
      <c r="E92"/>
      <c r="F92"/>
      <c r="G92"/>
      <c r="H92"/>
      <c r="I92"/>
      <c r="J92"/>
      <c r="K92"/>
      <c r="L92"/>
      <c r="M92"/>
      <c r="N92"/>
      <c r="O92"/>
    </row>
    <row r="93" spans="1:15" ht="16" x14ac:dyDescent="0.2">
      <c r="A93" t="s">
        <v>31</v>
      </c>
      <c r="B93"/>
      <c r="C93"/>
      <c r="D93"/>
      <c r="E93"/>
      <c r="F93"/>
      <c r="G93"/>
      <c r="H93"/>
      <c r="I93"/>
      <c r="J93"/>
      <c r="K93"/>
      <c r="L93"/>
      <c r="M93"/>
      <c r="N93"/>
      <c r="O93"/>
    </row>
    <row r="95" spans="1:15" ht="64" customHeight="1" x14ac:dyDescent="0.2">
      <c r="A95" s="57" t="s">
        <v>979</v>
      </c>
      <c r="B95" s="57"/>
      <c r="C95" s="57"/>
      <c r="D95" s="57"/>
      <c r="E95" s="57"/>
      <c r="F95" s="57"/>
      <c r="G95" s="57"/>
      <c r="H95" s="57"/>
      <c r="I95" s="57"/>
      <c r="J95" s="57"/>
      <c r="K95" s="57"/>
      <c r="L95" s="57"/>
      <c r="M95" s="57"/>
      <c r="N95" s="57"/>
      <c r="O95" s="57"/>
    </row>
  </sheetData>
  <mergeCells count="5">
    <mergeCell ref="B2:C2"/>
    <mergeCell ref="E2:H2"/>
    <mergeCell ref="J2:O2"/>
    <mergeCell ref="A1:Q1"/>
    <mergeCell ref="A95:O9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I98"/>
  <sheetViews>
    <sheetView workbookViewId="0">
      <selection activeCell="J18" sqref="J18"/>
    </sheetView>
  </sheetViews>
  <sheetFormatPr baseColWidth="10" defaultColWidth="10.83203125" defaultRowHeight="14" x14ac:dyDescent="0.2"/>
  <cols>
    <col min="1" max="1" width="27" style="1" customWidth="1"/>
    <col min="2" max="2" width="12.83203125" style="1" customWidth="1"/>
    <col min="3" max="3" width="16.1640625" style="1" customWidth="1"/>
    <col min="4" max="4" width="15" style="1" customWidth="1"/>
    <col min="5" max="5" width="12.83203125" style="1" customWidth="1"/>
    <col min="6" max="6" width="22.83203125" style="1" customWidth="1"/>
    <col min="7" max="7" width="16.83203125" style="1" customWidth="1"/>
    <col min="8" max="8" width="13.83203125" style="1" customWidth="1"/>
    <col min="9" max="16384" width="10.83203125" style="1"/>
  </cols>
  <sheetData>
    <row r="2" spans="1:9" ht="16" x14ac:dyDescent="0.2">
      <c r="A2" s="66" t="s">
        <v>523</v>
      </c>
      <c r="B2" s="66"/>
      <c r="C2" s="66"/>
      <c r="D2" s="66"/>
      <c r="E2" s="66"/>
      <c r="F2" s="66"/>
    </row>
    <row r="3" spans="1:9" ht="16" x14ac:dyDescent="0.2">
      <c r="A3" s="39" t="s">
        <v>10</v>
      </c>
      <c r="B3" s="40" t="s">
        <v>26</v>
      </c>
      <c r="C3" s="40" t="s">
        <v>25</v>
      </c>
      <c r="D3" s="40" t="s">
        <v>162</v>
      </c>
      <c r="E3" s="40" t="s">
        <v>161</v>
      </c>
      <c r="F3" s="40" t="s">
        <v>160</v>
      </c>
      <c r="G3" s="40" t="s">
        <v>742</v>
      </c>
      <c r="H3" s="40" t="s">
        <v>743</v>
      </c>
      <c r="I3" s="40" t="s">
        <v>744</v>
      </c>
    </row>
    <row r="4" spans="1:9" ht="16" x14ac:dyDescent="0.2">
      <c r="A4" t="s">
        <v>24</v>
      </c>
      <c r="B4" s="41" t="s">
        <v>159</v>
      </c>
      <c r="C4" s="41" t="s">
        <v>158</v>
      </c>
      <c r="D4" s="41" t="s">
        <v>157</v>
      </c>
      <c r="E4" s="41" t="s">
        <v>156</v>
      </c>
      <c r="F4" s="41" t="s">
        <v>745</v>
      </c>
      <c r="G4" s="41" t="s">
        <v>158</v>
      </c>
      <c r="H4" s="41" t="s">
        <v>157</v>
      </c>
      <c r="I4" s="41" t="s">
        <v>156</v>
      </c>
    </row>
    <row r="5" spans="1:9" ht="16" x14ac:dyDescent="0.2">
      <c r="A5" s="39" t="s">
        <v>10</v>
      </c>
      <c r="B5" s="40" t="s">
        <v>10</v>
      </c>
      <c r="C5" s="40" t="s">
        <v>10</v>
      </c>
      <c r="D5" s="40" t="s">
        <v>10</v>
      </c>
      <c r="E5" s="40" t="s">
        <v>10</v>
      </c>
      <c r="F5" s="40" t="s">
        <v>10</v>
      </c>
      <c r="G5" s="40" t="s">
        <v>10</v>
      </c>
      <c r="H5" s="40" t="s">
        <v>10</v>
      </c>
      <c r="I5" s="40" t="s">
        <v>10</v>
      </c>
    </row>
    <row r="6" spans="1:9" ht="16" x14ac:dyDescent="0.2">
      <c r="A6" t="s">
        <v>495</v>
      </c>
      <c r="B6" s="41" t="s">
        <v>10</v>
      </c>
      <c r="C6" s="41" t="s">
        <v>389</v>
      </c>
      <c r="D6" s="41" t="s">
        <v>389</v>
      </c>
      <c r="E6" s="41" t="s">
        <v>746</v>
      </c>
      <c r="F6" s="41" t="s">
        <v>10</v>
      </c>
      <c r="G6" s="41" t="s">
        <v>10</v>
      </c>
      <c r="H6" s="41" t="s">
        <v>10</v>
      </c>
      <c r="I6" s="41" t="s">
        <v>10</v>
      </c>
    </row>
    <row r="7" spans="1:9" ht="16" x14ac:dyDescent="0.2">
      <c r="A7" t="s">
        <v>10</v>
      </c>
      <c r="B7" s="41" t="s">
        <v>10</v>
      </c>
      <c r="C7" s="41" t="s">
        <v>376</v>
      </c>
      <c r="D7" s="41" t="s">
        <v>376</v>
      </c>
      <c r="E7" s="41" t="s">
        <v>379</v>
      </c>
      <c r="F7" s="41" t="s">
        <v>10</v>
      </c>
      <c r="G7" s="41" t="s">
        <v>10</v>
      </c>
      <c r="H7" s="41" t="s">
        <v>10</v>
      </c>
      <c r="I7" s="41" t="s">
        <v>10</v>
      </c>
    </row>
    <row r="8" spans="1:9" ht="16" x14ac:dyDescent="0.2">
      <c r="A8" t="s">
        <v>681</v>
      </c>
      <c r="B8" s="41" t="s">
        <v>747</v>
      </c>
      <c r="C8" s="41" t="s">
        <v>77</v>
      </c>
      <c r="D8" s="41" t="s">
        <v>349</v>
      </c>
      <c r="E8" s="41" t="s">
        <v>127</v>
      </c>
      <c r="F8" s="41" t="s">
        <v>118</v>
      </c>
      <c r="G8" s="41" t="s">
        <v>116</v>
      </c>
      <c r="H8" s="41" t="s">
        <v>198</v>
      </c>
      <c r="I8" s="41" t="s">
        <v>199</v>
      </c>
    </row>
    <row r="9" spans="1:9" ht="16" x14ac:dyDescent="0.2">
      <c r="A9" t="s">
        <v>10</v>
      </c>
      <c r="B9" s="41" t="s">
        <v>373</v>
      </c>
      <c r="C9" s="41" t="s">
        <v>381</v>
      </c>
      <c r="D9" s="41" t="s">
        <v>370</v>
      </c>
      <c r="E9" s="41" t="s">
        <v>370</v>
      </c>
      <c r="F9" s="41" t="s">
        <v>58</v>
      </c>
      <c r="G9" s="41" t="s">
        <v>81</v>
      </c>
      <c r="H9" s="41" t="s">
        <v>67</v>
      </c>
      <c r="I9" s="41" t="s">
        <v>67</v>
      </c>
    </row>
    <row r="10" spans="1:9" ht="16" x14ac:dyDescent="0.2">
      <c r="A10" t="s">
        <v>682</v>
      </c>
      <c r="B10" s="41" t="s">
        <v>205</v>
      </c>
      <c r="C10" s="41" t="s">
        <v>431</v>
      </c>
      <c r="D10" s="41" t="s">
        <v>148</v>
      </c>
      <c r="E10" s="41" t="s">
        <v>11</v>
      </c>
      <c r="F10" s="41" t="s">
        <v>269</v>
      </c>
      <c r="G10" s="41" t="s">
        <v>268</v>
      </c>
      <c r="H10" s="41" t="s">
        <v>186</v>
      </c>
      <c r="I10" s="41" t="s">
        <v>250</v>
      </c>
    </row>
    <row r="11" spans="1:9" ht="16" x14ac:dyDescent="0.2">
      <c r="A11" t="s">
        <v>10</v>
      </c>
      <c r="B11" s="41" t="s">
        <v>376</v>
      </c>
      <c r="C11" s="41" t="s">
        <v>376</v>
      </c>
      <c r="D11" s="41" t="s">
        <v>376</v>
      </c>
      <c r="E11" s="41" t="s">
        <v>376</v>
      </c>
      <c r="F11" s="41" t="s">
        <v>384</v>
      </c>
      <c r="G11" s="41" t="s">
        <v>374</v>
      </c>
      <c r="H11" s="41" t="s">
        <v>374</v>
      </c>
      <c r="I11" s="41" t="s">
        <v>373</v>
      </c>
    </row>
    <row r="12" spans="1:9" ht="16" x14ac:dyDescent="0.2">
      <c r="A12" t="s">
        <v>657</v>
      </c>
      <c r="B12" s="41" t="s">
        <v>748</v>
      </c>
      <c r="C12" s="41" t="s">
        <v>749</v>
      </c>
      <c r="D12" s="41" t="s">
        <v>750</v>
      </c>
      <c r="E12" s="41" t="s">
        <v>751</v>
      </c>
      <c r="F12" s="41" t="s">
        <v>749</v>
      </c>
      <c r="G12" s="41" t="s">
        <v>508</v>
      </c>
      <c r="H12" s="41" t="s">
        <v>386</v>
      </c>
      <c r="I12" s="41" t="s">
        <v>752</v>
      </c>
    </row>
    <row r="13" spans="1:9" ht="16" x14ac:dyDescent="0.2">
      <c r="A13" t="s">
        <v>10</v>
      </c>
      <c r="B13" s="41" t="s">
        <v>753</v>
      </c>
      <c r="C13" s="41" t="s">
        <v>375</v>
      </c>
      <c r="D13" s="41" t="s">
        <v>379</v>
      </c>
      <c r="E13" s="41" t="s">
        <v>384</v>
      </c>
      <c r="F13" s="41" t="s">
        <v>754</v>
      </c>
      <c r="G13" s="41" t="s">
        <v>755</v>
      </c>
      <c r="H13" s="41" t="s">
        <v>385</v>
      </c>
      <c r="I13" s="41" t="s">
        <v>756</v>
      </c>
    </row>
    <row r="14" spans="1:9" ht="16" x14ac:dyDescent="0.2">
      <c r="A14" t="s">
        <v>717</v>
      </c>
      <c r="B14" s="41" t="s">
        <v>10</v>
      </c>
      <c r="C14" s="41" t="s">
        <v>383</v>
      </c>
      <c r="D14" s="41" t="s">
        <v>757</v>
      </c>
      <c r="E14" s="41" t="s">
        <v>757</v>
      </c>
      <c r="F14" s="41" t="s">
        <v>10</v>
      </c>
      <c r="G14" s="41" t="s">
        <v>268</v>
      </c>
      <c r="H14" s="41" t="s">
        <v>269</v>
      </c>
      <c r="I14" s="41" t="s">
        <v>269</v>
      </c>
    </row>
    <row r="15" spans="1:9" ht="16" x14ac:dyDescent="0.2">
      <c r="A15" t="s">
        <v>10</v>
      </c>
      <c r="B15" s="41" t="s">
        <v>10</v>
      </c>
      <c r="C15" s="41" t="s">
        <v>382</v>
      </c>
      <c r="D15" s="41" t="s">
        <v>382</v>
      </c>
      <c r="E15" s="41" t="s">
        <v>382</v>
      </c>
      <c r="F15" s="41" t="s">
        <v>10</v>
      </c>
      <c r="G15" s="41" t="s">
        <v>758</v>
      </c>
      <c r="H15" s="41" t="s">
        <v>758</v>
      </c>
      <c r="I15" s="41" t="s">
        <v>758</v>
      </c>
    </row>
    <row r="16" spans="1:9" ht="16" x14ac:dyDescent="0.2">
      <c r="A16" t="s">
        <v>759</v>
      </c>
      <c r="B16" s="41" t="s">
        <v>10</v>
      </c>
      <c r="C16" s="41" t="s">
        <v>141</v>
      </c>
      <c r="D16" s="41" t="s">
        <v>141</v>
      </c>
      <c r="E16" s="41" t="s">
        <v>141</v>
      </c>
      <c r="F16" s="41" t="s">
        <v>10</v>
      </c>
      <c r="G16" s="41" t="s">
        <v>142</v>
      </c>
      <c r="H16" s="41" t="s">
        <v>142</v>
      </c>
      <c r="I16" s="41" t="s">
        <v>142</v>
      </c>
    </row>
    <row r="17" spans="1:9" ht="16" x14ac:dyDescent="0.2">
      <c r="A17" t="s">
        <v>10</v>
      </c>
      <c r="B17" s="41" t="s">
        <v>10</v>
      </c>
      <c r="C17" s="41" t="s">
        <v>140</v>
      </c>
      <c r="D17" s="41" t="s">
        <v>140</v>
      </c>
      <c r="E17" s="41" t="s">
        <v>140</v>
      </c>
      <c r="F17" s="41" t="s">
        <v>10</v>
      </c>
      <c r="G17" s="41" t="s">
        <v>140</v>
      </c>
      <c r="H17" s="41" t="s">
        <v>140</v>
      </c>
      <c r="I17" s="41" t="s">
        <v>140</v>
      </c>
    </row>
    <row r="18" spans="1:9" ht="16" x14ac:dyDescent="0.2">
      <c r="A18" t="s">
        <v>695</v>
      </c>
      <c r="B18" s="41" t="s">
        <v>10</v>
      </c>
      <c r="C18" s="41" t="s">
        <v>219</v>
      </c>
      <c r="D18" s="41" t="s">
        <v>131</v>
      </c>
      <c r="E18" s="41" t="s">
        <v>259</v>
      </c>
      <c r="F18" s="41" t="s">
        <v>10</v>
      </c>
      <c r="G18" s="41" t="s">
        <v>260</v>
      </c>
      <c r="H18" s="41" t="s">
        <v>154</v>
      </c>
      <c r="I18" s="41" t="s">
        <v>204</v>
      </c>
    </row>
    <row r="19" spans="1:9" ht="16" x14ac:dyDescent="0.2">
      <c r="A19" t="s">
        <v>10</v>
      </c>
      <c r="B19" s="41" t="s">
        <v>10</v>
      </c>
      <c r="C19" s="41" t="s">
        <v>381</v>
      </c>
      <c r="D19" s="41" t="s">
        <v>369</v>
      </c>
      <c r="E19" s="41" t="s">
        <v>369</v>
      </c>
      <c r="F19" s="41" t="s">
        <v>10</v>
      </c>
      <c r="G19" s="41" t="s">
        <v>67</v>
      </c>
      <c r="H19" s="41" t="s">
        <v>68</v>
      </c>
      <c r="I19" s="41" t="s">
        <v>68</v>
      </c>
    </row>
    <row r="20" spans="1:9" ht="16" x14ac:dyDescent="0.2">
      <c r="A20" t="s">
        <v>697</v>
      </c>
      <c r="B20" s="41" t="s">
        <v>10</v>
      </c>
      <c r="C20" s="41" t="s">
        <v>386</v>
      </c>
      <c r="D20" s="41" t="s">
        <v>387</v>
      </c>
      <c r="E20" s="41" t="s">
        <v>748</v>
      </c>
      <c r="F20" s="41" t="s">
        <v>10</v>
      </c>
      <c r="G20" s="41" t="s">
        <v>346</v>
      </c>
      <c r="H20" s="41" t="s">
        <v>760</v>
      </c>
      <c r="I20" s="41" t="s">
        <v>189</v>
      </c>
    </row>
    <row r="21" spans="1:9" ht="16" x14ac:dyDescent="0.2">
      <c r="A21" t="s">
        <v>10</v>
      </c>
      <c r="B21" s="41" t="s">
        <v>10</v>
      </c>
      <c r="C21" s="41" t="s">
        <v>224</v>
      </c>
      <c r="D21" s="41" t="s">
        <v>67</v>
      </c>
      <c r="E21" s="41" t="s">
        <v>67</v>
      </c>
      <c r="F21" s="41" t="s">
        <v>10</v>
      </c>
      <c r="G21" s="41" t="s">
        <v>80</v>
      </c>
      <c r="H21" s="41" t="s">
        <v>59</v>
      </c>
      <c r="I21" s="41" t="s">
        <v>59</v>
      </c>
    </row>
    <row r="22" spans="1:9" ht="16" x14ac:dyDescent="0.2">
      <c r="A22" t="s">
        <v>698</v>
      </c>
      <c r="B22" s="41" t="s">
        <v>10</v>
      </c>
      <c r="C22" s="41" t="s">
        <v>615</v>
      </c>
      <c r="D22" s="41" t="s">
        <v>22</v>
      </c>
      <c r="E22" s="41" t="s">
        <v>503</v>
      </c>
      <c r="F22" s="41" t="s">
        <v>10</v>
      </c>
      <c r="G22" s="41" t="s">
        <v>372</v>
      </c>
      <c r="H22" s="41" t="s">
        <v>223</v>
      </c>
      <c r="I22" s="41" t="s">
        <v>15</v>
      </c>
    </row>
    <row r="23" spans="1:9" ht="16" x14ac:dyDescent="0.2">
      <c r="A23" t="s">
        <v>10</v>
      </c>
      <c r="B23" s="41" t="s">
        <v>10</v>
      </c>
      <c r="C23" s="41" t="s">
        <v>80</v>
      </c>
      <c r="D23" s="41" t="s">
        <v>48</v>
      </c>
      <c r="E23" s="41" t="s">
        <v>48</v>
      </c>
      <c r="F23" s="41" t="s">
        <v>10</v>
      </c>
      <c r="G23" s="41" t="s">
        <v>147</v>
      </c>
      <c r="H23" s="41" t="s">
        <v>209</v>
      </c>
      <c r="I23" s="41" t="s">
        <v>209</v>
      </c>
    </row>
    <row r="24" spans="1:9" ht="16" x14ac:dyDescent="0.2">
      <c r="A24" t="s">
        <v>699</v>
      </c>
      <c r="B24" s="41" t="s">
        <v>10</v>
      </c>
      <c r="C24" s="41" t="s">
        <v>236</v>
      </c>
      <c r="D24" s="41" t="s">
        <v>221</v>
      </c>
      <c r="E24" s="41" t="s">
        <v>425</v>
      </c>
      <c r="F24" s="41" t="s">
        <v>10</v>
      </c>
      <c r="G24" s="41" t="s">
        <v>166</v>
      </c>
      <c r="H24" s="41" t="s">
        <v>185</v>
      </c>
      <c r="I24" s="41" t="s">
        <v>425</v>
      </c>
    </row>
    <row r="25" spans="1:9" ht="16" x14ac:dyDescent="0.2">
      <c r="A25" t="s">
        <v>10</v>
      </c>
      <c r="B25" s="41" t="s">
        <v>10</v>
      </c>
      <c r="C25" s="41" t="s">
        <v>374</v>
      </c>
      <c r="D25" s="41" t="s">
        <v>373</v>
      </c>
      <c r="E25" s="41" t="s">
        <v>373</v>
      </c>
      <c r="F25" s="41" t="s">
        <v>10</v>
      </c>
      <c r="G25" s="41" t="s">
        <v>58</v>
      </c>
      <c r="H25" s="41" t="s">
        <v>58</v>
      </c>
      <c r="I25" s="41" t="s">
        <v>369</v>
      </c>
    </row>
    <row r="26" spans="1:9" ht="16" x14ac:dyDescent="0.2">
      <c r="A26" t="s">
        <v>700</v>
      </c>
      <c r="B26" s="41" t="s">
        <v>10</v>
      </c>
      <c r="C26" s="41" t="s">
        <v>119</v>
      </c>
      <c r="D26" s="41" t="s">
        <v>198</v>
      </c>
      <c r="E26" s="41" t="s">
        <v>199</v>
      </c>
      <c r="F26" s="41" t="s">
        <v>10</v>
      </c>
      <c r="G26" s="41" t="s">
        <v>125</v>
      </c>
      <c r="H26" s="41" t="s">
        <v>11</v>
      </c>
      <c r="I26" s="41" t="s">
        <v>84</v>
      </c>
    </row>
    <row r="27" spans="1:9" ht="16" x14ac:dyDescent="0.2">
      <c r="A27" t="s">
        <v>10</v>
      </c>
      <c r="B27" s="41" t="s">
        <v>10</v>
      </c>
      <c r="C27" s="41" t="s">
        <v>373</v>
      </c>
      <c r="D27" s="41" t="s">
        <v>381</v>
      </c>
      <c r="E27" s="41" t="s">
        <v>373</v>
      </c>
      <c r="F27" s="41" t="s">
        <v>10</v>
      </c>
      <c r="G27" s="41" t="s">
        <v>369</v>
      </c>
      <c r="H27" s="41" t="s">
        <v>58</v>
      </c>
      <c r="I27" s="41" t="s">
        <v>58</v>
      </c>
    </row>
    <row r="28" spans="1:9" ht="16" x14ac:dyDescent="0.2">
      <c r="A28" t="s">
        <v>701</v>
      </c>
      <c r="B28" s="41" t="s">
        <v>10</v>
      </c>
      <c r="C28" s="41" t="s">
        <v>353</v>
      </c>
      <c r="D28" s="41" t="s">
        <v>65</v>
      </c>
      <c r="E28" s="41" t="s">
        <v>187</v>
      </c>
      <c r="F28" s="41" t="s">
        <v>10</v>
      </c>
      <c r="G28" s="41" t="s">
        <v>174</v>
      </c>
      <c r="H28" s="41" t="s">
        <v>187</v>
      </c>
      <c r="I28" s="41" t="s">
        <v>179</v>
      </c>
    </row>
    <row r="29" spans="1:9" ht="16" x14ac:dyDescent="0.2">
      <c r="A29" t="s">
        <v>10</v>
      </c>
      <c r="B29" s="41" t="s">
        <v>10</v>
      </c>
      <c r="C29" s="41" t="s">
        <v>72</v>
      </c>
      <c r="D29" s="41" t="s">
        <v>73</v>
      </c>
      <c r="E29" s="41" t="s">
        <v>181</v>
      </c>
      <c r="F29" s="41" t="s">
        <v>10</v>
      </c>
      <c r="G29" s="41" t="s">
        <v>209</v>
      </c>
      <c r="H29" s="41" t="s">
        <v>144</v>
      </c>
      <c r="I29" s="41" t="s">
        <v>359</v>
      </c>
    </row>
    <row r="30" spans="1:9" ht="16" x14ac:dyDescent="0.2">
      <c r="A30" t="s">
        <v>702</v>
      </c>
      <c r="B30" s="41" t="s">
        <v>10</v>
      </c>
      <c r="C30" s="41" t="s">
        <v>377</v>
      </c>
      <c r="D30" s="41" t="s">
        <v>222</v>
      </c>
      <c r="E30" s="41" t="s">
        <v>124</v>
      </c>
      <c r="F30" s="41" t="s">
        <v>10</v>
      </c>
      <c r="G30" s="41" t="s">
        <v>124</v>
      </c>
      <c r="H30" s="41" t="s">
        <v>82</v>
      </c>
      <c r="I30" s="41" t="s">
        <v>86</v>
      </c>
    </row>
    <row r="31" spans="1:9" ht="16" x14ac:dyDescent="0.2">
      <c r="A31" t="s">
        <v>10</v>
      </c>
      <c r="B31" s="41" t="s">
        <v>10</v>
      </c>
      <c r="C31" s="41" t="s">
        <v>80</v>
      </c>
      <c r="D31" s="41" t="s">
        <v>47</v>
      </c>
      <c r="E31" s="41" t="s">
        <v>47</v>
      </c>
      <c r="F31" s="41" t="s">
        <v>10</v>
      </c>
      <c r="G31" s="41" t="s">
        <v>59</v>
      </c>
      <c r="H31" s="41" t="s">
        <v>147</v>
      </c>
      <c r="I31" s="41" t="s">
        <v>147</v>
      </c>
    </row>
    <row r="32" spans="1:9" ht="16" x14ac:dyDescent="0.2">
      <c r="A32" t="s">
        <v>703</v>
      </c>
      <c r="B32" s="41" t="s">
        <v>10</v>
      </c>
      <c r="C32" s="41" t="s">
        <v>82</v>
      </c>
      <c r="D32" s="41" t="s">
        <v>378</v>
      </c>
      <c r="E32" s="41" t="s">
        <v>118</v>
      </c>
      <c r="F32" s="41" t="s">
        <v>10</v>
      </c>
      <c r="G32" s="41" t="s">
        <v>126</v>
      </c>
      <c r="H32" s="41" t="s">
        <v>199</v>
      </c>
      <c r="I32" s="41" t="s">
        <v>128</v>
      </c>
    </row>
    <row r="33" spans="1:9" ht="16" x14ac:dyDescent="0.2">
      <c r="A33" t="s">
        <v>10</v>
      </c>
      <c r="B33" s="41" t="s">
        <v>10</v>
      </c>
      <c r="C33" s="41" t="s">
        <v>62</v>
      </c>
      <c r="D33" s="41" t="s">
        <v>72</v>
      </c>
      <c r="E33" s="41" t="s">
        <v>73</v>
      </c>
      <c r="F33" s="41" t="s">
        <v>10</v>
      </c>
      <c r="G33" s="41" t="s">
        <v>209</v>
      </c>
      <c r="H33" s="41" t="s">
        <v>144</v>
      </c>
      <c r="I33" s="41" t="s">
        <v>52</v>
      </c>
    </row>
    <row r="34" spans="1:9" ht="16" x14ac:dyDescent="0.2">
      <c r="A34" t="s">
        <v>704</v>
      </c>
      <c r="B34" s="41" t="s">
        <v>10</v>
      </c>
      <c r="C34" s="41" t="s">
        <v>176</v>
      </c>
      <c r="D34" s="41" t="s">
        <v>177</v>
      </c>
      <c r="E34" s="41" t="s">
        <v>190</v>
      </c>
      <c r="F34" s="41" t="s">
        <v>10</v>
      </c>
      <c r="G34" s="41" t="s">
        <v>78</v>
      </c>
      <c r="H34" s="41" t="s">
        <v>351</v>
      </c>
      <c r="I34" s="41" t="s">
        <v>117</v>
      </c>
    </row>
    <row r="35" spans="1:9" ht="16" x14ac:dyDescent="0.2">
      <c r="A35" t="s">
        <v>10</v>
      </c>
      <c r="B35" s="41" t="s">
        <v>10</v>
      </c>
      <c r="C35" s="41" t="s">
        <v>147</v>
      </c>
      <c r="D35" s="41" t="s">
        <v>208</v>
      </c>
      <c r="E35" s="41" t="s">
        <v>208</v>
      </c>
      <c r="F35" s="41" t="s">
        <v>10</v>
      </c>
      <c r="G35" s="41" t="s">
        <v>144</v>
      </c>
      <c r="H35" s="41" t="s">
        <v>226</v>
      </c>
      <c r="I35" s="41" t="s">
        <v>225</v>
      </c>
    </row>
    <row r="36" spans="1:9" ht="16" x14ac:dyDescent="0.2">
      <c r="A36" t="s">
        <v>705</v>
      </c>
      <c r="B36" s="41" t="s">
        <v>10</v>
      </c>
      <c r="C36" s="41" t="s">
        <v>429</v>
      </c>
      <c r="D36" s="41" t="s">
        <v>247</v>
      </c>
      <c r="E36" s="41" t="s">
        <v>185</v>
      </c>
      <c r="F36" s="41" t="s">
        <v>10</v>
      </c>
      <c r="G36" s="41" t="s">
        <v>180</v>
      </c>
      <c r="H36" s="41" t="s">
        <v>187</v>
      </c>
      <c r="I36" s="41" t="s">
        <v>123</v>
      </c>
    </row>
    <row r="37" spans="1:9" ht="16" x14ac:dyDescent="0.2">
      <c r="A37" t="s">
        <v>10</v>
      </c>
      <c r="B37" s="41" t="s">
        <v>10</v>
      </c>
      <c r="C37" s="41" t="s">
        <v>218</v>
      </c>
      <c r="D37" s="41" t="s">
        <v>108</v>
      </c>
      <c r="E37" s="41" t="s">
        <v>108</v>
      </c>
      <c r="F37" s="41" t="s">
        <v>10</v>
      </c>
      <c r="G37" s="41" t="s">
        <v>193</v>
      </c>
      <c r="H37" s="41" t="s">
        <v>426</v>
      </c>
      <c r="I37" s="41" t="s">
        <v>103</v>
      </c>
    </row>
    <row r="38" spans="1:9" ht="16" x14ac:dyDescent="0.2">
      <c r="A38" t="s">
        <v>761</v>
      </c>
      <c r="B38" s="41" t="s">
        <v>10</v>
      </c>
      <c r="C38" s="41" t="s">
        <v>10</v>
      </c>
      <c r="D38" s="41" t="s">
        <v>377</v>
      </c>
      <c r="E38" s="41" t="s">
        <v>377</v>
      </c>
      <c r="F38" s="41" t="s">
        <v>10</v>
      </c>
      <c r="G38" s="41" t="s">
        <v>10</v>
      </c>
      <c r="H38" s="41" t="s">
        <v>439</v>
      </c>
      <c r="I38" s="41" t="s">
        <v>89</v>
      </c>
    </row>
    <row r="39" spans="1:9" ht="16" x14ac:dyDescent="0.2">
      <c r="A39" t="s">
        <v>10</v>
      </c>
      <c r="B39" s="41" t="s">
        <v>10</v>
      </c>
      <c r="C39" s="41" t="s">
        <v>10</v>
      </c>
      <c r="D39" s="41" t="s">
        <v>369</v>
      </c>
      <c r="E39" s="41" t="s">
        <v>369</v>
      </c>
      <c r="F39" s="41" t="s">
        <v>10</v>
      </c>
      <c r="G39" s="41" t="s">
        <v>10</v>
      </c>
      <c r="H39" s="41" t="s">
        <v>58</v>
      </c>
      <c r="I39" s="41" t="s">
        <v>58</v>
      </c>
    </row>
    <row r="40" spans="1:9" ht="16" x14ac:dyDescent="0.2">
      <c r="A40" t="s">
        <v>762</v>
      </c>
      <c r="B40" s="41" t="s">
        <v>10</v>
      </c>
      <c r="C40" s="41" t="s">
        <v>10</v>
      </c>
      <c r="D40" s="41" t="s">
        <v>131</v>
      </c>
      <c r="E40" s="41" t="s">
        <v>131</v>
      </c>
      <c r="F40" s="41" t="s">
        <v>10</v>
      </c>
      <c r="G40" s="41" t="s">
        <v>10</v>
      </c>
      <c r="H40" s="41" t="s">
        <v>260</v>
      </c>
      <c r="I40" s="41" t="s">
        <v>86</v>
      </c>
    </row>
    <row r="41" spans="1:9" ht="16" x14ac:dyDescent="0.2">
      <c r="A41" t="s">
        <v>10</v>
      </c>
      <c r="B41" s="41" t="s">
        <v>10</v>
      </c>
      <c r="C41" s="41" t="s">
        <v>10</v>
      </c>
      <c r="D41" s="41" t="s">
        <v>58</v>
      </c>
      <c r="E41" s="41" t="s">
        <v>58</v>
      </c>
      <c r="F41" s="41" t="s">
        <v>10</v>
      </c>
      <c r="G41" s="41" t="s">
        <v>10</v>
      </c>
      <c r="H41" s="41" t="s">
        <v>66</v>
      </c>
      <c r="I41" s="41" t="s">
        <v>66</v>
      </c>
    </row>
    <row r="42" spans="1:9" ht="16" x14ac:dyDescent="0.2">
      <c r="A42" t="s">
        <v>763</v>
      </c>
      <c r="B42" s="41" t="s">
        <v>10</v>
      </c>
      <c r="C42" s="41" t="s">
        <v>10</v>
      </c>
      <c r="D42" s="41" t="s">
        <v>64</v>
      </c>
      <c r="E42" s="41" t="s">
        <v>154</v>
      </c>
      <c r="F42" s="41" t="s">
        <v>10</v>
      </c>
      <c r="G42" s="41" t="s">
        <v>10</v>
      </c>
      <c r="H42" s="41" t="s">
        <v>83</v>
      </c>
      <c r="I42" s="41" t="s">
        <v>86</v>
      </c>
    </row>
    <row r="43" spans="1:9" ht="16" x14ac:dyDescent="0.2">
      <c r="A43" t="s">
        <v>10</v>
      </c>
      <c r="B43" s="41" t="s">
        <v>10</v>
      </c>
      <c r="C43" s="41" t="s">
        <v>10</v>
      </c>
      <c r="D43" s="41" t="s">
        <v>58</v>
      </c>
      <c r="E43" s="41" t="s">
        <v>224</v>
      </c>
      <c r="F43" s="41" t="s">
        <v>10</v>
      </c>
      <c r="G43" s="41" t="s">
        <v>10</v>
      </c>
      <c r="H43" s="41" t="s">
        <v>67</v>
      </c>
      <c r="I43" s="41" t="s">
        <v>67</v>
      </c>
    </row>
    <row r="44" spans="1:9" ht="16" x14ac:dyDescent="0.2">
      <c r="A44" t="s">
        <v>764</v>
      </c>
      <c r="B44" s="41" t="s">
        <v>10</v>
      </c>
      <c r="C44" s="41" t="s">
        <v>10</v>
      </c>
      <c r="D44" s="41" t="s">
        <v>154</v>
      </c>
      <c r="E44" s="41" t="s">
        <v>154</v>
      </c>
      <c r="F44" s="41" t="s">
        <v>10</v>
      </c>
      <c r="G44" s="41" t="s">
        <v>10</v>
      </c>
      <c r="H44" s="41" t="s">
        <v>148</v>
      </c>
      <c r="I44" s="41" t="s">
        <v>11</v>
      </c>
    </row>
    <row r="45" spans="1:9" ht="16" x14ac:dyDescent="0.2">
      <c r="A45" t="s">
        <v>10</v>
      </c>
      <c r="B45" s="41" t="s">
        <v>10</v>
      </c>
      <c r="C45" s="41" t="s">
        <v>10</v>
      </c>
      <c r="D45" s="41" t="s">
        <v>224</v>
      </c>
      <c r="E45" s="41" t="s">
        <v>81</v>
      </c>
      <c r="F45" s="41" t="s">
        <v>10</v>
      </c>
      <c r="G45" s="41" t="s">
        <v>10</v>
      </c>
      <c r="H45" s="41" t="s">
        <v>49</v>
      </c>
      <c r="I45" s="41" t="s">
        <v>85</v>
      </c>
    </row>
    <row r="46" spans="1:9" ht="16" x14ac:dyDescent="0.2">
      <c r="A46" t="s">
        <v>713</v>
      </c>
      <c r="B46" s="41" t="s">
        <v>10</v>
      </c>
      <c r="C46" s="41" t="s">
        <v>10</v>
      </c>
      <c r="D46" s="41" t="s">
        <v>231</v>
      </c>
      <c r="E46" s="41" t="s">
        <v>187</v>
      </c>
      <c r="F46" s="41" t="s">
        <v>10</v>
      </c>
      <c r="G46" s="41" t="s">
        <v>10</v>
      </c>
      <c r="H46" s="41" t="s">
        <v>641</v>
      </c>
      <c r="I46" s="41" t="s">
        <v>765</v>
      </c>
    </row>
    <row r="47" spans="1:9" ht="16" x14ac:dyDescent="0.2">
      <c r="A47" t="s">
        <v>10</v>
      </c>
      <c r="B47" s="41" t="s">
        <v>10</v>
      </c>
      <c r="C47" s="41" t="s">
        <v>10</v>
      </c>
      <c r="D47" s="41" t="s">
        <v>49</v>
      </c>
      <c r="E47" s="41" t="s">
        <v>49</v>
      </c>
      <c r="F47" s="41" t="s">
        <v>10</v>
      </c>
      <c r="G47" s="41" t="s">
        <v>10</v>
      </c>
      <c r="H47" s="41" t="s">
        <v>59</v>
      </c>
      <c r="I47" s="41" t="s">
        <v>60</v>
      </c>
    </row>
    <row r="48" spans="1:9" ht="16" x14ac:dyDescent="0.2">
      <c r="A48" t="s">
        <v>714</v>
      </c>
      <c r="B48" s="41" t="s">
        <v>10</v>
      </c>
      <c r="C48" s="41" t="s">
        <v>10</v>
      </c>
      <c r="D48" s="41" t="s">
        <v>211</v>
      </c>
      <c r="E48" s="41" t="s">
        <v>148</v>
      </c>
      <c r="F48" s="41" t="s">
        <v>10</v>
      </c>
      <c r="G48" s="41" t="s">
        <v>10</v>
      </c>
      <c r="H48" s="41" t="s">
        <v>113</v>
      </c>
      <c r="I48" s="41" t="s">
        <v>272</v>
      </c>
    </row>
    <row r="49" spans="1:9" ht="16" x14ac:dyDescent="0.2">
      <c r="A49" t="s">
        <v>10</v>
      </c>
      <c r="B49" s="41" t="s">
        <v>10</v>
      </c>
      <c r="C49" s="41" t="s">
        <v>10</v>
      </c>
      <c r="D49" s="41" t="s">
        <v>88</v>
      </c>
      <c r="E49" s="41" t="s">
        <v>88</v>
      </c>
      <c r="F49" s="41" t="s">
        <v>10</v>
      </c>
      <c r="G49" s="41" t="s">
        <v>10</v>
      </c>
      <c r="H49" s="41" t="s">
        <v>201</v>
      </c>
      <c r="I49" s="41" t="s">
        <v>62</v>
      </c>
    </row>
    <row r="50" spans="1:9" ht="16" x14ac:dyDescent="0.2">
      <c r="A50" t="s">
        <v>712</v>
      </c>
      <c r="B50" s="41" t="s">
        <v>10</v>
      </c>
      <c r="C50" s="41" t="s">
        <v>10</v>
      </c>
      <c r="D50" s="41" t="s">
        <v>131</v>
      </c>
      <c r="E50" s="41" t="s">
        <v>83</v>
      </c>
      <c r="F50" s="41" t="s">
        <v>10</v>
      </c>
      <c r="G50" s="41" t="s">
        <v>10</v>
      </c>
      <c r="H50" s="41" t="s">
        <v>70</v>
      </c>
      <c r="I50" s="41" t="s">
        <v>211</v>
      </c>
    </row>
    <row r="51" spans="1:9" ht="16" x14ac:dyDescent="0.2">
      <c r="A51" t="s">
        <v>10</v>
      </c>
      <c r="B51" s="41" t="s">
        <v>10</v>
      </c>
      <c r="C51" s="41" t="s">
        <v>10</v>
      </c>
      <c r="D51" s="41" t="s">
        <v>374</v>
      </c>
      <c r="E51" s="41" t="s">
        <v>373</v>
      </c>
      <c r="F51" s="41" t="s">
        <v>10</v>
      </c>
      <c r="G51" s="41" t="s">
        <v>10</v>
      </c>
      <c r="H51" s="41" t="s">
        <v>374</v>
      </c>
      <c r="I51" s="41" t="s">
        <v>373</v>
      </c>
    </row>
    <row r="52" spans="1:9" ht="16" x14ac:dyDescent="0.2">
      <c r="A52" t="s">
        <v>715</v>
      </c>
      <c r="B52" s="41" t="s">
        <v>10</v>
      </c>
      <c r="C52" s="41" t="s">
        <v>10</v>
      </c>
      <c r="D52" s="41" t="s">
        <v>203</v>
      </c>
      <c r="E52" s="41" t="s">
        <v>766</v>
      </c>
      <c r="F52" s="41" t="s">
        <v>10</v>
      </c>
      <c r="G52" s="41" t="s">
        <v>10</v>
      </c>
      <c r="H52" s="41" t="s">
        <v>767</v>
      </c>
      <c r="I52" s="41" t="s">
        <v>768</v>
      </c>
    </row>
    <row r="53" spans="1:9" ht="16" x14ac:dyDescent="0.2">
      <c r="A53" t="s">
        <v>10</v>
      </c>
      <c r="B53" s="41" t="s">
        <v>10</v>
      </c>
      <c r="C53" s="41" t="s">
        <v>10</v>
      </c>
      <c r="D53" s="41" t="s">
        <v>181</v>
      </c>
      <c r="E53" s="41" t="s">
        <v>181</v>
      </c>
      <c r="F53" s="41" t="s">
        <v>10</v>
      </c>
      <c r="G53" s="41" t="s">
        <v>10</v>
      </c>
      <c r="H53" s="41" t="s">
        <v>91</v>
      </c>
      <c r="I53" s="41" t="s">
        <v>59</v>
      </c>
    </row>
    <row r="54" spans="1:9" ht="16" x14ac:dyDescent="0.2">
      <c r="A54" t="s">
        <v>671</v>
      </c>
      <c r="B54" s="41" t="s">
        <v>10</v>
      </c>
      <c r="C54" s="41" t="s">
        <v>10</v>
      </c>
      <c r="D54" s="41" t="s">
        <v>211</v>
      </c>
      <c r="E54" s="41" t="s">
        <v>211</v>
      </c>
      <c r="F54" s="41" t="s">
        <v>10</v>
      </c>
      <c r="G54" s="41" t="s">
        <v>10</v>
      </c>
      <c r="H54" s="41" t="s">
        <v>192</v>
      </c>
      <c r="I54" s="41" t="s">
        <v>428</v>
      </c>
    </row>
    <row r="55" spans="1:9" ht="16" x14ac:dyDescent="0.2">
      <c r="A55" t="s">
        <v>10</v>
      </c>
      <c r="B55" s="41" t="s">
        <v>10</v>
      </c>
      <c r="C55" s="41" t="s">
        <v>10</v>
      </c>
      <c r="D55" s="41" t="s">
        <v>376</v>
      </c>
      <c r="E55" s="41" t="s">
        <v>376</v>
      </c>
      <c r="F55" s="41" t="s">
        <v>10</v>
      </c>
      <c r="G55" s="41" t="s">
        <v>10</v>
      </c>
      <c r="H55" s="41" t="s">
        <v>373</v>
      </c>
      <c r="I55" s="41" t="s">
        <v>373</v>
      </c>
    </row>
    <row r="56" spans="1:9" ht="16" x14ac:dyDescent="0.2">
      <c r="A56" t="s">
        <v>672</v>
      </c>
      <c r="B56" s="41" t="s">
        <v>10</v>
      </c>
      <c r="C56" s="41" t="s">
        <v>10</v>
      </c>
      <c r="D56" s="41" t="s">
        <v>268</v>
      </c>
      <c r="E56" s="41" t="s">
        <v>269</v>
      </c>
      <c r="F56" s="41" t="s">
        <v>10</v>
      </c>
      <c r="G56" s="41" t="s">
        <v>10</v>
      </c>
      <c r="H56" s="41" t="s">
        <v>69</v>
      </c>
      <c r="I56" s="41" t="s">
        <v>125</v>
      </c>
    </row>
    <row r="57" spans="1:9" ht="16" x14ac:dyDescent="0.2">
      <c r="A57" t="s">
        <v>10</v>
      </c>
      <c r="B57" s="41" t="s">
        <v>10</v>
      </c>
      <c r="C57" s="41" t="s">
        <v>10</v>
      </c>
      <c r="D57" s="41" t="s">
        <v>384</v>
      </c>
      <c r="E57" s="41" t="s">
        <v>384</v>
      </c>
      <c r="F57" s="41" t="s">
        <v>10</v>
      </c>
      <c r="G57" s="41" t="s">
        <v>10</v>
      </c>
      <c r="H57" s="41" t="s">
        <v>373</v>
      </c>
      <c r="I57" s="41" t="s">
        <v>373</v>
      </c>
    </row>
    <row r="58" spans="1:9" ht="16" x14ac:dyDescent="0.2">
      <c r="A58" t="s">
        <v>673</v>
      </c>
      <c r="B58" s="41" t="s">
        <v>10</v>
      </c>
      <c r="C58" s="41" t="s">
        <v>10</v>
      </c>
      <c r="D58" s="41" t="s">
        <v>15</v>
      </c>
      <c r="E58" s="41" t="s">
        <v>211</v>
      </c>
      <c r="F58" s="41" t="s">
        <v>10</v>
      </c>
      <c r="G58" s="41" t="s">
        <v>10</v>
      </c>
      <c r="H58" s="41" t="s">
        <v>86</v>
      </c>
      <c r="I58" s="41" t="s">
        <v>260</v>
      </c>
    </row>
    <row r="59" spans="1:9" ht="16" x14ac:dyDescent="0.2">
      <c r="A59" t="s">
        <v>10</v>
      </c>
      <c r="B59" s="41" t="s">
        <v>10</v>
      </c>
      <c r="C59" s="41" t="s">
        <v>10</v>
      </c>
      <c r="D59" s="41" t="s">
        <v>379</v>
      </c>
      <c r="E59" s="41" t="s">
        <v>379</v>
      </c>
      <c r="F59" s="41" t="s">
        <v>10</v>
      </c>
      <c r="G59" s="41" t="s">
        <v>10</v>
      </c>
      <c r="H59" s="41" t="s">
        <v>374</v>
      </c>
      <c r="I59" s="41" t="s">
        <v>374</v>
      </c>
    </row>
    <row r="60" spans="1:9" ht="16" x14ac:dyDescent="0.2">
      <c r="A60" t="s">
        <v>674</v>
      </c>
      <c r="B60" s="41" t="s">
        <v>10</v>
      </c>
      <c r="C60" s="41" t="s">
        <v>10</v>
      </c>
      <c r="D60" s="41" t="s">
        <v>82</v>
      </c>
      <c r="E60" s="41" t="s">
        <v>119</v>
      </c>
      <c r="F60" s="41" t="s">
        <v>10</v>
      </c>
      <c r="G60" s="41" t="s">
        <v>10</v>
      </c>
      <c r="H60" s="41" t="s">
        <v>87</v>
      </c>
      <c r="I60" s="41" t="s">
        <v>198</v>
      </c>
    </row>
    <row r="61" spans="1:9" ht="16" x14ac:dyDescent="0.2">
      <c r="A61" t="s">
        <v>10</v>
      </c>
      <c r="B61" s="41" t="s">
        <v>10</v>
      </c>
      <c r="C61" s="41" t="s">
        <v>10</v>
      </c>
      <c r="D61" s="41" t="s">
        <v>374</v>
      </c>
      <c r="E61" s="41" t="s">
        <v>374</v>
      </c>
      <c r="F61" s="41" t="s">
        <v>10</v>
      </c>
      <c r="G61" s="41" t="s">
        <v>10</v>
      </c>
      <c r="H61" s="41" t="s">
        <v>370</v>
      </c>
      <c r="I61" s="41" t="s">
        <v>370</v>
      </c>
    </row>
    <row r="62" spans="1:9" ht="16" x14ac:dyDescent="0.2">
      <c r="A62" t="s">
        <v>675</v>
      </c>
      <c r="B62" s="41" t="s">
        <v>10</v>
      </c>
      <c r="C62" s="41" t="s">
        <v>10</v>
      </c>
      <c r="D62" s="41" t="s">
        <v>198</v>
      </c>
      <c r="E62" s="41" t="s">
        <v>198</v>
      </c>
      <c r="F62" s="41" t="s">
        <v>10</v>
      </c>
      <c r="G62" s="41" t="s">
        <v>10</v>
      </c>
      <c r="H62" s="41" t="s">
        <v>154</v>
      </c>
      <c r="I62" s="41" t="s">
        <v>154</v>
      </c>
    </row>
    <row r="63" spans="1:9" ht="16" x14ac:dyDescent="0.2">
      <c r="A63" t="s">
        <v>10</v>
      </c>
      <c r="B63" s="41" t="s">
        <v>10</v>
      </c>
      <c r="C63" s="41" t="s">
        <v>10</v>
      </c>
      <c r="D63" s="41" t="s">
        <v>376</v>
      </c>
      <c r="E63" s="41" t="s">
        <v>376</v>
      </c>
      <c r="F63" s="41" t="s">
        <v>10</v>
      </c>
      <c r="G63" s="41" t="s">
        <v>10</v>
      </c>
      <c r="H63" s="41" t="s">
        <v>374</v>
      </c>
      <c r="I63" s="41" t="s">
        <v>374</v>
      </c>
    </row>
    <row r="64" spans="1:9" ht="16" x14ac:dyDescent="0.2">
      <c r="A64" t="s">
        <v>711</v>
      </c>
      <c r="B64" s="41" t="s">
        <v>10</v>
      </c>
      <c r="C64" s="41" t="s">
        <v>10</v>
      </c>
      <c r="D64" s="41" t="s">
        <v>84</v>
      </c>
      <c r="E64" s="41" t="s">
        <v>186</v>
      </c>
      <c r="F64" s="41" t="s">
        <v>10</v>
      </c>
      <c r="G64" s="41" t="s">
        <v>10</v>
      </c>
      <c r="H64" s="41" t="s">
        <v>186</v>
      </c>
      <c r="I64" s="41" t="s">
        <v>15</v>
      </c>
    </row>
    <row r="65" spans="1:9" ht="16" x14ac:dyDescent="0.2">
      <c r="A65" t="s">
        <v>10</v>
      </c>
      <c r="B65" s="41" t="s">
        <v>10</v>
      </c>
      <c r="C65" s="41" t="s">
        <v>10</v>
      </c>
      <c r="D65" s="41" t="s">
        <v>369</v>
      </c>
      <c r="E65" s="41" t="s">
        <v>369</v>
      </c>
      <c r="F65" s="41" t="s">
        <v>10</v>
      </c>
      <c r="G65" s="41" t="s">
        <v>10</v>
      </c>
      <c r="H65" s="41" t="s">
        <v>224</v>
      </c>
      <c r="I65" s="41" t="s">
        <v>224</v>
      </c>
    </row>
    <row r="66" spans="1:9" ht="16" x14ac:dyDescent="0.2">
      <c r="A66" t="s">
        <v>676</v>
      </c>
      <c r="B66" s="41" t="s">
        <v>10</v>
      </c>
      <c r="C66" s="41" t="s">
        <v>10</v>
      </c>
      <c r="D66" s="41" t="s">
        <v>10</v>
      </c>
      <c r="E66" s="41" t="s">
        <v>69</v>
      </c>
      <c r="F66" s="41" t="s">
        <v>10</v>
      </c>
      <c r="G66" s="41" t="s">
        <v>10</v>
      </c>
      <c r="H66" s="41" t="s">
        <v>10</v>
      </c>
      <c r="I66" s="41" t="s">
        <v>123</v>
      </c>
    </row>
    <row r="67" spans="1:9" ht="16" x14ac:dyDescent="0.2">
      <c r="A67" t="s">
        <v>10</v>
      </c>
      <c r="B67" s="41" t="s">
        <v>10</v>
      </c>
      <c r="C67" s="41" t="s">
        <v>10</v>
      </c>
      <c r="D67" s="41" t="s">
        <v>10</v>
      </c>
      <c r="E67" s="41" t="s">
        <v>67</v>
      </c>
      <c r="F67" s="41" t="s">
        <v>10</v>
      </c>
      <c r="G67" s="41" t="s">
        <v>10</v>
      </c>
      <c r="H67" s="41" t="s">
        <v>10</v>
      </c>
      <c r="I67" s="41" t="s">
        <v>62</v>
      </c>
    </row>
    <row r="68" spans="1:9" ht="16" x14ac:dyDescent="0.2">
      <c r="A68" t="s">
        <v>677</v>
      </c>
      <c r="B68" s="41" t="s">
        <v>10</v>
      </c>
      <c r="C68" s="41" t="s">
        <v>10</v>
      </c>
      <c r="D68" s="41" t="s">
        <v>10</v>
      </c>
      <c r="E68" s="41" t="s">
        <v>222</v>
      </c>
      <c r="F68" s="41" t="s">
        <v>10</v>
      </c>
      <c r="G68" s="41" t="s">
        <v>10</v>
      </c>
      <c r="H68" s="41" t="s">
        <v>10</v>
      </c>
      <c r="I68" s="41" t="s">
        <v>545</v>
      </c>
    </row>
    <row r="69" spans="1:9" ht="16" x14ac:dyDescent="0.2">
      <c r="A69" t="s">
        <v>10</v>
      </c>
      <c r="B69" s="41" t="s">
        <v>10</v>
      </c>
      <c r="C69" s="41" t="s">
        <v>10</v>
      </c>
      <c r="D69" s="41" t="s">
        <v>10</v>
      </c>
      <c r="E69" s="41" t="s">
        <v>375</v>
      </c>
      <c r="F69" s="41" t="s">
        <v>10</v>
      </c>
      <c r="G69" s="41" t="s">
        <v>10</v>
      </c>
      <c r="H69" s="41" t="s">
        <v>10</v>
      </c>
      <c r="I69" s="41" t="s">
        <v>384</v>
      </c>
    </row>
    <row r="70" spans="1:9" ht="16" x14ac:dyDescent="0.2">
      <c r="A70" t="s">
        <v>678</v>
      </c>
      <c r="B70" s="41" t="s">
        <v>10</v>
      </c>
      <c r="C70" s="41" t="s">
        <v>10</v>
      </c>
      <c r="D70" s="41" t="s">
        <v>10</v>
      </c>
      <c r="E70" s="41" t="s">
        <v>154</v>
      </c>
      <c r="F70" s="41" t="s">
        <v>10</v>
      </c>
      <c r="G70" s="41" t="s">
        <v>10</v>
      </c>
      <c r="H70" s="41" t="s">
        <v>10</v>
      </c>
      <c r="I70" s="41" t="s">
        <v>545</v>
      </c>
    </row>
    <row r="71" spans="1:9" ht="16" x14ac:dyDescent="0.2">
      <c r="A71" t="s">
        <v>10</v>
      </c>
      <c r="B71" s="41" t="s">
        <v>10</v>
      </c>
      <c r="C71" s="41" t="s">
        <v>10</v>
      </c>
      <c r="D71" s="41" t="s">
        <v>10</v>
      </c>
      <c r="E71" s="41" t="s">
        <v>374</v>
      </c>
      <c r="F71" s="41" t="s">
        <v>10</v>
      </c>
      <c r="G71" s="41" t="s">
        <v>10</v>
      </c>
      <c r="H71" s="41" t="s">
        <v>10</v>
      </c>
      <c r="I71" s="41" t="s">
        <v>373</v>
      </c>
    </row>
    <row r="72" spans="1:9" ht="16" x14ac:dyDescent="0.2">
      <c r="A72" t="s">
        <v>679</v>
      </c>
      <c r="B72" s="41" t="s">
        <v>10</v>
      </c>
      <c r="C72" s="41" t="s">
        <v>10</v>
      </c>
      <c r="D72" s="41" t="s">
        <v>10</v>
      </c>
      <c r="E72" s="41" t="s">
        <v>251</v>
      </c>
      <c r="F72" s="41" t="s">
        <v>10</v>
      </c>
      <c r="G72" s="41" t="s">
        <v>10</v>
      </c>
      <c r="H72" s="41" t="s">
        <v>10</v>
      </c>
      <c r="I72" s="41" t="s">
        <v>186</v>
      </c>
    </row>
    <row r="73" spans="1:9" ht="16" x14ac:dyDescent="0.2">
      <c r="A73" t="s">
        <v>10</v>
      </c>
      <c r="B73" s="41" t="s">
        <v>10</v>
      </c>
      <c r="C73" s="41" t="s">
        <v>10</v>
      </c>
      <c r="D73" s="41" t="s">
        <v>10</v>
      </c>
      <c r="E73" s="41" t="s">
        <v>369</v>
      </c>
      <c r="F73" s="41" t="s">
        <v>10</v>
      </c>
      <c r="G73" s="41" t="s">
        <v>10</v>
      </c>
      <c r="H73" s="41" t="s">
        <v>10</v>
      </c>
      <c r="I73" s="41" t="s">
        <v>224</v>
      </c>
    </row>
    <row r="74" spans="1:9" ht="16" x14ac:dyDescent="0.2">
      <c r="A74" t="s">
        <v>680</v>
      </c>
      <c r="B74" s="41" t="s">
        <v>10</v>
      </c>
      <c r="C74" s="41" t="s">
        <v>10</v>
      </c>
      <c r="D74" s="41" t="s">
        <v>10</v>
      </c>
      <c r="E74" s="41" t="s">
        <v>351</v>
      </c>
      <c r="F74" s="41" t="s">
        <v>10</v>
      </c>
      <c r="G74" s="41" t="s">
        <v>10</v>
      </c>
      <c r="H74" s="41" t="s">
        <v>10</v>
      </c>
      <c r="I74" s="41" t="s">
        <v>260</v>
      </c>
    </row>
    <row r="75" spans="1:9" ht="16" x14ac:dyDescent="0.2">
      <c r="A75" t="s">
        <v>10</v>
      </c>
      <c r="B75" s="41" t="s">
        <v>10</v>
      </c>
      <c r="C75" s="41" t="s">
        <v>10</v>
      </c>
      <c r="D75" s="41" t="s">
        <v>10</v>
      </c>
      <c r="E75" s="41" t="s">
        <v>88</v>
      </c>
      <c r="F75" s="41" t="s">
        <v>10</v>
      </c>
      <c r="G75" s="41" t="s">
        <v>10</v>
      </c>
      <c r="H75" s="41" t="s">
        <v>10</v>
      </c>
      <c r="I75" s="41" t="s">
        <v>49</v>
      </c>
    </row>
    <row r="76" spans="1:9" ht="16" x14ac:dyDescent="0.2">
      <c r="A76" t="s">
        <v>44</v>
      </c>
      <c r="B76" s="41" t="s">
        <v>770</v>
      </c>
      <c r="C76" s="41" t="s">
        <v>503</v>
      </c>
      <c r="D76" s="41" t="s">
        <v>57</v>
      </c>
      <c r="E76" s="41" t="s">
        <v>771</v>
      </c>
      <c r="F76" s="41" t="s">
        <v>772</v>
      </c>
      <c r="G76" s="41" t="s">
        <v>56</v>
      </c>
      <c r="H76" s="41" t="s">
        <v>177</v>
      </c>
      <c r="I76" s="41" t="s">
        <v>186</v>
      </c>
    </row>
    <row r="77" spans="1:9" ht="16" x14ac:dyDescent="0.2">
      <c r="A77" t="s">
        <v>10</v>
      </c>
      <c r="B77" s="41" t="s">
        <v>753</v>
      </c>
      <c r="C77" s="41" t="s">
        <v>147</v>
      </c>
      <c r="D77" s="41" t="s">
        <v>226</v>
      </c>
      <c r="E77" s="41" t="s">
        <v>226</v>
      </c>
      <c r="F77" s="41" t="s">
        <v>756</v>
      </c>
      <c r="G77" s="41" t="s">
        <v>237</v>
      </c>
      <c r="H77" s="41" t="s">
        <v>108</v>
      </c>
      <c r="I77" s="41" t="s">
        <v>108</v>
      </c>
    </row>
    <row r="78" spans="1:9" ht="16" x14ac:dyDescent="0.2">
      <c r="A78" t="s">
        <v>10</v>
      </c>
      <c r="B78" s="41" t="s">
        <v>10</v>
      </c>
      <c r="C78" s="41" t="s">
        <v>10</v>
      </c>
      <c r="D78" s="41" t="s">
        <v>10</v>
      </c>
      <c r="E78" s="41" t="s">
        <v>10</v>
      </c>
      <c r="F78" s="41" t="s">
        <v>10</v>
      </c>
      <c r="G78" s="41" t="s">
        <v>10</v>
      </c>
      <c r="H78" s="41" t="s">
        <v>10</v>
      </c>
      <c r="I78" s="41" t="s">
        <v>10</v>
      </c>
    </row>
    <row r="79" spans="1:9" ht="16" x14ac:dyDescent="0.2">
      <c r="A79" t="s">
        <v>38</v>
      </c>
      <c r="B79" s="41" t="s">
        <v>167</v>
      </c>
      <c r="C79" s="41" t="s">
        <v>574</v>
      </c>
      <c r="D79" s="41" t="s">
        <v>497</v>
      </c>
      <c r="E79" s="41" t="s">
        <v>497</v>
      </c>
      <c r="F79" s="41" t="s">
        <v>390</v>
      </c>
      <c r="G79" s="41" t="s">
        <v>773</v>
      </c>
      <c r="H79" s="41" t="s">
        <v>774</v>
      </c>
      <c r="I79" s="41" t="s">
        <v>774</v>
      </c>
    </row>
    <row r="80" spans="1:9" ht="16" x14ac:dyDescent="0.2">
      <c r="A80" s="42" t="s">
        <v>36</v>
      </c>
      <c r="B80" s="43" t="s">
        <v>431</v>
      </c>
      <c r="C80" s="43" t="s">
        <v>35</v>
      </c>
      <c r="D80" s="43" t="s">
        <v>247</v>
      </c>
      <c r="E80" s="43" t="s">
        <v>178</v>
      </c>
      <c r="F80" s="43" t="s">
        <v>93</v>
      </c>
      <c r="G80" s="43" t="s">
        <v>223</v>
      </c>
      <c r="H80" s="43" t="s">
        <v>429</v>
      </c>
      <c r="I80" s="43" t="s">
        <v>165</v>
      </c>
    </row>
    <row r="81" spans="1:9" ht="16" x14ac:dyDescent="0.2">
      <c r="A81" t="s">
        <v>32</v>
      </c>
      <c r="B81"/>
      <c r="C81"/>
      <c r="D81"/>
      <c r="E81"/>
      <c r="F81"/>
      <c r="G81"/>
      <c r="H81"/>
      <c r="I81"/>
    </row>
    <row r="82" spans="1:9" ht="16" x14ac:dyDescent="0.2">
      <c r="A82" t="s">
        <v>31</v>
      </c>
      <c r="B82"/>
      <c r="C82"/>
      <c r="D82"/>
      <c r="E82"/>
      <c r="F82"/>
      <c r="G82"/>
      <c r="H82"/>
      <c r="I82"/>
    </row>
    <row r="83" spans="1:9" ht="16" x14ac:dyDescent="0.2">
      <c r="A83" s="57" t="s">
        <v>978</v>
      </c>
      <c r="B83" s="57"/>
      <c r="C83" s="57"/>
      <c r="D83" s="57"/>
      <c r="E83" s="57"/>
      <c r="F83" s="57"/>
      <c r="G83"/>
      <c r="H83"/>
      <c r="I83"/>
    </row>
    <row r="84" spans="1:9" ht="50" customHeight="1" x14ac:dyDescent="0.2">
      <c r="A84" s="57"/>
      <c r="B84" s="57"/>
      <c r="C84" s="57"/>
      <c r="D84" s="57"/>
      <c r="E84" s="57"/>
      <c r="F84" s="57"/>
      <c r="G84"/>
      <c r="H84"/>
      <c r="I84"/>
    </row>
    <row r="89" spans="1:9" ht="14" customHeight="1" x14ac:dyDescent="0.2"/>
    <row r="90" spans="1:9" ht="53" customHeight="1" x14ac:dyDescent="0.2"/>
    <row r="98" ht="36" customHeight="1" x14ac:dyDescent="0.2"/>
  </sheetData>
  <mergeCells count="2">
    <mergeCell ref="A2:F2"/>
    <mergeCell ref="A83:F84"/>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90"/>
  <sheetViews>
    <sheetView topLeftCell="A65" workbookViewId="0">
      <selection activeCell="G26" sqref="G26"/>
    </sheetView>
  </sheetViews>
  <sheetFormatPr baseColWidth="10" defaultColWidth="10.83203125" defaultRowHeight="14" x14ac:dyDescent="0.2"/>
  <cols>
    <col min="1" max="1" width="27" style="1" customWidth="1"/>
    <col min="2" max="2" width="12.83203125" style="1" customWidth="1"/>
    <col min="3" max="3" width="16.6640625" style="1" customWidth="1"/>
    <col min="4" max="4" width="15.1640625" style="1" customWidth="1"/>
    <col min="5" max="6" width="12.83203125" style="1" customWidth="1"/>
    <col min="7" max="16384" width="10.83203125" style="1"/>
  </cols>
  <sheetData>
    <row r="2" spans="1:6" ht="16" x14ac:dyDescent="0.2">
      <c r="A2" s="65" t="s">
        <v>663</v>
      </c>
      <c r="B2" s="65"/>
      <c r="C2" s="65"/>
      <c r="D2" s="65"/>
      <c r="E2" s="65"/>
      <c r="F2" s="65"/>
    </row>
    <row r="3" spans="1:6" ht="16" x14ac:dyDescent="0.2">
      <c r="A3" s="39" t="s">
        <v>10</v>
      </c>
      <c r="B3" s="40" t="s">
        <v>26</v>
      </c>
      <c r="C3" s="40" t="s">
        <v>25</v>
      </c>
      <c r="D3" s="40" t="s">
        <v>162</v>
      </c>
      <c r="E3" s="40" t="s">
        <v>161</v>
      </c>
      <c r="F3"/>
    </row>
    <row r="4" spans="1:6" ht="16" x14ac:dyDescent="0.2">
      <c r="A4" t="s">
        <v>24</v>
      </c>
      <c r="B4" s="41" t="s">
        <v>159</v>
      </c>
      <c r="C4" s="41" t="s">
        <v>158</v>
      </c>
      <c r="D4" s="41" t="s">
        <v>157</v>
      </c>
      <c r="E4" s="41" t="s">
        <v>156</v>
      </c>
      <c r="F4"/>
    </row>
    <row r="5" spans="1:6" ht="16" x14ac:dyDescent="0.2">
      <c r="A5" s="39" t="s">
        <v>10</v>
      </c>
      <c r="B5" s="40" t="s">
        <v>10</v>
      </c>
      <c r="C5" s="40" t="s">
        <v>10</v>
      </c>
      <c r="D5" s="40" t="s">
        <v>10</v>
      </c>
      <c r="E5" s="40" t="s">
        <v>10</v>
      </c>
      <c r="F5"/>
    </row>
    <row r="6" spans="1:6" ht="16" x14ac:dyDescent="0.2">
      <c r="A6" t="s">
        <v>495</v>
      </c>
      <c r="B6" s="41" t="s">
        <v>10</v>
      </c>
      <c r="C6" s="41" t="s">
        <v>849</v>
      </c>
      <c r="D6" s="41" t="s">
        <v>850</v>
      </c>
      <c r="E6" s="41" t="s">
        <v>851</v>
      </c>
      <c r="F6"/>
    </row>
    <row r="7" spans="1:6" ht="16" x14ac:dyDescent="0.2">
      <c r="A7" t="s">
        <v>10</v>
      </c>
      <c r="B7" s="41" t="s">
        <v>10</v>
      </c>
      <c r="C7" s="41" t="s">
        <v>138</v>
      </c>
      <c r="D7" s="41" t="s">
        <v>80</v>
      </c>
      <c r="E7" s="41" t="s">
        <v>47</v>
      </c>
      <c r="F7"/>
    </row>
    <row r="8" spans="1:6" ht="16" x14ac:dyDescent="0.2">
      <c r="A8" t="s">
        <v>681</v>
      </c>
      <c r="B8" s="41" t="s">
        <v>240</v>
      </c>
      <c r="C8" s="41" t="s">
        <v>425</v>
      </c>
      <c r="D8" s="41" t="s">
        <v>11</v>
      </c>
      <c r="E8" s="41" t="s">
        <v>251</v>
      </c>
      <c r="F8"/>
    </row>
    <row r="9" spans="1:6" ht="16" x14ac:dyDescent="0.2">
      <c r="A9" t="s">
        <v>10</v>
      </c>
      <c r="B9" s="41" t="s">
        <v>115</v>
      </c>
      <c r="C9" s="41" t="s">
        <v>241</v>
      </c>
      <c r="D9" s="41" t="s">
        <v>136</v>
      </c>
      <c r="E9" s="41" t="s">
        <v>136</v>
      </c>
      <c r="F9"/>
    </row>
    <row r="10" spans="1:6" ht="16" x14ac:dyDescent="0.2">
      <c r="A10" t="s">
        <v>682</v>
      </c>
      <c r="B10" s="41" t="s">
        <v>16</v>
      </c>
      <c r="C10" s="41" t="s">
        <v>65</v>
      </c>
      <c r="D10" s="41" t="s">
        <v>247</v>
      </c>
      <c r="E10" s="41" t="s">
        <v>247</v>
      </c>
      <c r="F10"/>
    </row>
    <row r="11" spans="1:6" ht="16" x14ac:dyDescent="0.2">
      <c r="A11" t="s">
        <v>10</v>
      </c>
      <c r="B11" s="41" t="s">
        <v>80</v>
      </c>
      <c r="C11" s="41" t="s">
        <v>47</v>
      </c>
      <c r="D11" s="41" t="s">
        <v>201</v>
      </c>
      <c r="E11" s="41" t="s">
        <v>201</v>
      </c>
      <c r="F11"/>
    </row>
    <row r="12" spans="1:6" ht="16" x14ac:dyDescent="0.2">
      <c r="A12" t="s">
        <v>657</v>
      </c>
      <c r="B12" s="41" t="s">
        <v>852</v>
      </c>
      <c r="C12" s="41" t="s">
        <v>853</v>
      </c>
      <c r="D12" s="41" t="s">
        <v>139</v>
      </c>
      <c r="E12" s="41" t="s">
        <v>854</v>
      </c>
      <c r="F12"/>
    </row>
    <row r="13" spans="1:6" ht="16" x14ac:dyDescent="0.2">
      <c r="A13" t="s">
        <v>10</v>
      </c>
      <c r="B13" s="41" t="s">
        <v>102</v>
      </c>
      <c r="C13" s="41" t="s">
        <v>406</v>
      </c>
      <c r="D13" s="41" t="s">
        <v>344</v>
      </c>
      <c r="E13" s="41" t="s">
        <v>352</v>
      </c>
      <c r="F13"/>
    </row>
    <row r="14" spans="1:6" ht="16" x14ac:dyDescent="0.2">
      <c r="A14" t="s">
        <v>717</v>
      </c>
      <c r="B14" s="41" t="s">
        <v>10</v>
      </c>
      <c r="C14" s="41" t="s">
        <v>268</v>
      </c>
      <c r="D14" s="41" t="s">
        <v>176</v>
      </c>
      <c r="E14" s="41" t="s">
        <v>176</v>
      </c>
      <c r="F14"/>
    </row>
    <row r="15" spans="1:6" ht="16" x14ac:dyDescent="0.2">
      <c r="A15" t="s">
        <v>10</v>
      </c>
      <c r="B15" s="41" t="s">
        <v>10</v>
      </c>
      <c r="C15" s="41" t="s">
        <v>408</v>
      </c>
      <c r="D15" s="41" t="s">
        <v>408</v>
      </c>
      <c r="E15" s="41" t="s">
        <v>408</v>
      </c>
      <c r="F15"/>
    </row>
    <row r="16" spans="1:6" ht="16" x14ac:dyDescent="0.2">
      <c r="A16" t="s">
        <v>759</v>
      </c>
      <c r="B16" s="41" t="s">
        <v>10</v>
      </c>
      <c r="C16" s="41" t="s">
        <v>142</v>
      </c>
      <c r="D16" s="41" t="s">
        <v>142</v>
      </c>
      <c r="E16" s="41" t="s">
        <v>142</v>
      </c>
      <c r="F16"/>
    </row>
    <row r="17" spans="1:6" ht="16" x14ac:dyDescent="0.2">
      <c r="A17" t="s">
        <v>10</v>
      </c>
      <c r="B17" s="41" t="s">
        <v>10</v>
      </c>
      <c r="C17" s="41" t="s">
        <v>140</v>
      </c>
      <c r="D17" s="41" t="s">
        <v>140</v>
      </c>
      <c r="E17" s="41" t="s">
        <v>140</v>
      </c>
      <c r="F17"/>
    </row>
    <row r="18" spans="1:6" ht="16" x14ac:dyDescent="0.2">
      <c r="A18" t="s">
        <v>695</v>
      </c>
      <c r="B18" s="41" t="s">
        <v>10</v>
      </c>
      <c r="C18" s="41" t="s">
        <v>153</v>
      </c>
      <c r="D18" s="41" t="s">
        <v>425</v>
      </c>
      <c r="E18" s="41" t="s">
        <v>210</v>
      </c>
      <c r="F18"/>
    </row>
    <row r="19" spans="1:6" ht="16" x14ac:dyDescent="0.2">
      <c r="A19" t="s">
        <v>10</v>
      </c>
      <c r="B19" s="41" t="s">
        <v>10</v>
      </c>
      <c r="C19" s="41" t="s">
        <v>59</v>
      </c>
      <c r="D19" s="41" t="s">
        <v>60</v>
      </c>
      <c r="E19" s="41" t="s">
        <v>60</v>
      </c>
      <c r="F19"/>
    </row>
    <row r="20" spans="1:6" ht="16" x14ac:dyDescent="0.2">
      <c r="A20" t="s">
        <v>697</v>
      </c>
      <c r="B20" s="41" t="s">
        <v>10</v>
      </c>
      <c r="C20" s="41" t="s">
        <v>591</v>
      </c>
      <c r="D20" s="41" t="s">
        <v>362</v>
      </c>
      <c r="E20" s="41" t="s">
        <v>258</v>
      </c>
      <c r="F20"/>
    </row>
    <row r="21" spans="1:6" ht="16" x14ac:dyDescent="0.2">
      <c r="A21" t="s">
        <v>10</v>
      </c>
      <c r="B21" s="41" t="s">
        <v>10</v>
      </c>
      <c r="C21" s="41" t="s">
        <v>407</v>
      </c>
      <c r="D21" s="41" t="s">
        <v>344</v>
      </c>
      <c r="E21" s="41" t="s">
        <v>344</v>
      </c>
      <c r="F21"/>
    </row>
    <row r="22" spans="1:6" ht="16" x14ac:dyDescent="0.2">
      <c r="A22" t="s">
        <v>698</v>
      </c>
      <c r="B22" s="41" t="s">
        <v>10</v>
      </c>
      <c r="C22" s="41" t="s">
        <v>855</v>
      </c>
      <c r="D22" s="41" t="s">
        <v>856</v>
      </c>
      <c r="E22" s="41" t="s">
        <v>857</v>
      </c>
      <c r="F22"/>
    </row>
    <row r="23" spans="1:6" ht="16" x14ac:dyDescent="0.2">
      <c r="A23" t="s">
        <v>10</v>
      </c>
      <c r="B23" s="41" t="s">
        <v>10</v>
      </c>
      <c r="C23" s="41" t="s">
        <v>40</v>
      </c>
      <c r="D23" s="41" t="s">
        <v>39</v>
      </c>
      <c r="E23" s="41" t="s">
        <v>39</v>
      </c>
      <c r="F23"/>
    </row>
    <row r="24" spans="1:6" ht="16" x14ac:dyDescent="0.2">
      <c r="A24" t="s">
        <v>699</v>
      </c>
      <c r="B24" s="41" t="s">
        <v>10</v>
      </c>
      <c r="C24" s="41" t="s">
        <v>168</v>
      </c>
      <c r="D24" s="41" t="s">
        <v>56</v>
      </c>
      <c r="E24" s="41" t="s">
        <v>22</v>
      </c>
      <c r="F24"/>
    </row>
    <row r="25" spans="1:6" ht="16" x14ac:dyDescent="0.2">
      <c r="A25" t="s">
        <v>10</v>
      </c>
      <c r="B25" s="41" t="s">
        <v>10</v>
      </c>
      <c r="C25" s="41" t="s">
        <v>60</v>
      </c>
      <c r="D25" s="41" t="s">
        <v>145</v>
      </c>
      <c r="E25" s="41" t="s">
        <v>147</v>
      </c>
      <c r="F25"/>
    </row>
    <row r="26" spans="1:6" ht="16" x14ac:dyDescent="0.2">
      <c r="A26" t="s">
        <v>700</v>
      </c>
      <c r="B26" s="41" t="s">
        <v>10</v>
      </c>
      <c r="C26" s="41" t="s">
        <v>179</v>
      </c>
      <c r="D26" s="41" t="s">
        <v>113</v>
      </c>
      <c r="E26" s="41" t="s">
        <v>171</v>
      </c>
      <c r="F26"/>
    </row>
    <row r="27" spans="1:6" ht="16" x14ac:dyDescent="0.2">
      <c r="A27" t="s">
        <v>10</v>
      </c>
      <c r="B27" s="41" t="s">
        <v>10</v>
      </c>
      <c r="C27" s="41" t="s">
        <v>51</v>
      </c>
      <c r="D27" s="41" t="s">
        <v>52</v>
      </c>
      <c r="E27" s="41" t="s">
        <v>359</v>
      </c>
      <c r="F27"/>
    </row>
    <row r="28" spans="1:6" ht="16" x14ac:dyDescent="0.2">
      <c r="A28" t="s">
        <v>701</v>
      </c>
      <c r="B28" s="41" t="s">
        <v>10</v>
      </c>
      <c r="C28" s="41" t="s">
        <v>405</v>
      </c>
      <c r="D28" s="41" t="s">
        <v>858</v>
      </c>
      <c r="E28" s="41" t="s">
        <v>859</v>
      </c>
      <c r="F28"/>
    </row>
    <row r="29" spans="1:6" ht="16" x14ac:dyDescent="0.2">
      <c r="A29" t="s">
        <v>10</v>
      </c>
      <c r="B29" s="41" t="s">
        <v>10</v>
      </c>
      <c r="C29" s="41" t="s">
        <v>193</v>
      </c>
      <c r="D29" s="41" t="s">
        <v>102</v>
      </c>
      <c r="E29" s="41" t="s">
        <v>102</v>
      </c>
      <c r="F29"/>
    </row>
    <row r="30" spans="1:6" ht="16" x14ac:dyDescent="0.2">
      <c r="A30" t="s">
        <v>702</v>
      </c>
      <c r="B30" s="41" t="s">
        <v>10</v>
      </c>
      <c r="C30" s="41" t="s">
        <v>173</v>
      </c>
      <c r="D30" s="41" t="s">
        <v>77</v>
      </c>
      <c r="E30" s="41" t="s">
        <v>74</v>
      </c>
      <c r="F30"/>
    </row>
    <row r="31" spans="1:6" ht="16" x14ac:dyDescent="0.2">
      <c r="A31" t="s">
        <v>10</v>
      </c>
      <c r="B31" s="41" t="s">
        <v>10</v>
      </c>
      <c r="C31" s="41" t="s">
        <v>218</v>
      </c>
      <c r="D31" s="41" t="s">
        <v>108</v>
      </c>
      <c r="E31" s="41" t="s">
        <v>43</v>
      </c>
      <c r="F31"/>
    </row>
    <row r="32" spans="1:6" ht="16" x14ac:dyDescent="0.2">
      <c r="A32" t="s">
        <v>703</v>
      </c>
      <c r="B32" s="41" t="s">
        <v>10</v>
      </c>
      <c r="C32" s="41" t="s">
        <v>569</v>
      </c>
      <c r="D32" s="41" t="s">
        <v>860</v>
      </c>
      <c r="E32" s="41" t="s">
        <v>368</v>
      </c>
      <c r="F32"/>
    </row>
    <row r="33" spans="1:6" ht="16" x14ac:dyDescent="0.2">
      <c r="A33" t="s">
        <v>10</v>
      </c>
      <c r="B33" s="41" t="s">
        <v>10</v>
      </c>
      <c r="C33" s="41" t="s">
        <v>406</v>
      </c>
      <c r="D33" s="41" t="s">
        <v>392</v>
      </c>
      <c r="E33" s="41" t="s">
        <v>392</v>
      </c>
      <c r="F33"/>
    </row>
    <row r="34" spans="1:6" ht="16" x14ac:dyDescent="0.2">
      <c r="A34" t="s">
        <v>704</v>
      </c>
      <c r="B34" s="41" t="s">
        <v>10</v>
      </c>
      <c r="C34" s="41" t="s">
        <v>246</v>
      </c>
      <c r="D34" s="41" t="s">
        <v>803</v>
      </c>
      <c r="E34" s="41" t="s">
        <v>317</v>
      </c>
      <c r="F34"/>
    </row>
    <row r="35" spans="1:6" ht="16" x14ac:dyDescent="0.2">
      <c r="A35" t="s">
        <v>10</v>
      </c>
      <c r="B35" s="41" t="s">
        <v>10</v>
      </c>
      <c r="C35" s="41" t="s">
        <v>41</v>
      </c>
      <c r="D35" s="41" t="s">
        <v>98</v>
      </c>
      <c r="E35" s="41" t="s">
        <v>97</v>
      </c>
      <c r="F35"/>
    </row>
    <row r="36" spans="1:6" ht="16" x14ac:dyDescent="0.2">
      <c r="A36" t="s">
        <v>705</v>
      </c>
      <c r="B36" s="41" t="s">
        <v>10</v>
      </c>
      <c r="C36" s="41" t="s">
        <v>634</v>
      </c>
      <c r="D36" s="41" t="s">
        <v>793</v>
      </c>
      <c r="E36" s="41" t="s">
        <v>400</v>
      </c>
      <c r="F36"/>
    </row>
    <row r="37" spans="1:6" ht="16" x14ac:dyDescent="0.2">
      <c r="A37" t="s">
        <v>10</v>
      </c>
      <c r="B37" s="41" t="s">
        <v>10</v>
      </c>
      <c r="C37" s="41" t="s">
        <v>861</v>
      </c>
      <c r="D37" s="41" t="s">
        <v>419</v>
      </c>
      <c r="E37" s="41" t="s">
        <v>862</v>
      </c>
      <c r="F37"/>
    </row>
    <row r="38" spans="1:6" ht="16" x14ac:dyDescent="0.2">
      <c r="A38" t="s">
        <v>761</v>
      </c>
      <c r="B38" s="41" t="s">
        <v>10</v>
      </c>
      <c r="C38" s="41" t="s">
        <v>10</v>
      </c>
      <c r="D38" s="41" t="s">
        <v>371</v>
      </c>
      <c r="E38" s="41" t="s">
        <v>349</v>
      </c>
      <c r="F38"/>
    </row>
    <row r="39" spans="1:6" ht="16" x14ac:dyDescent="0.2">
      <c r="A39" t="s">
        <v>10</v>
      </c>
      <c r="B39" s="41" t="s">
        <v>10</v>
      </c>
      <c r="C39" s="41" t="s">
        <v>10</v>
      </c>
      <c r="D39" s="41" t="s">
        <v>225</v>
      </c>
      <c r="E39" s="41" t="s">
        <v>225</v>
      </c>
      <c r="F39"/>
    </row>
    <row r="40" spans="1:6" ht="16" x14ac:dyDescent="0.2">
      <c r="A40" t="s">
        <v>762</v>
      </c>
      <c r="B40" s="41" t="s">
        <v>10</v>
      </c>
      <c r="C40" s="41" t="s">
        <v>10</v>
      </c>
      <c r="D40" s="41" t="s">
        <v>863</v>
      </c>
      <c r="E40" s="41" t="s">
        <v>621</v>
      </c>
      <c r="F40"/>
    </row>
    <row r="41" spans="1:6" ht="16" x14ac:dyDescent="0.2">
      <c r="A41" t="s">
        <v>10</v>
      </c>
      <c r="B41" s="41" t="s">
        <v>10</v>
      </c>
      <c r="C41" s="41" t="s">
        <v>10</v>
      </c>
      <c r="D41" s="41" t="s">
        <v>52</v>
      </c>
      <c r="E41" s="41" t="s">
        <v>359</v>
      </c>
      <c r="F41"/>
    </row>
    <row r="42" spans="1:6" ht="16" x14ac:dyDescent="0.2">
      <c r="A42" t="s">
        <v>763</v>
      </c>
      <c r="B42" s="41" t="s">
        <v>10</v>
      </c>
      <c r="C42" s="41" t="s">
        <v>10</v>
      </c>
      <c r="D42" s="41" t="s">
        <v>57</v>
      </c>
      <c r="E42" s="41" t="s">
        <v>56</v>
      </c>
      <c r="F42"/>
    </row>
    <row r="43" spans="1:6" ht="16" x14ac:dyDescent="0.2">
      <c r="A43" t="s">
        <v>10</v>
      </c>
      <c r="B43" s="41" t="s">
        <v>10</v>
      </c>
      <c r="C43" s="41" t="s">
        <v>10</v>
      </c>
      <c r="D43" s="41" t="s">
        <v>226</v>
      </c>
      <c r="E43" s="41" t="s">
        <v>359</v>
      </c>
      <c r="F43"/>
    </row>
    <row r="44" spans="1:6" ht="16" x14ac:dyDescent="0.2">
      <c r="A44" t="s">
        <v>764</v>
      </c>
      <c r="B44" s="41" t="s">
        <v>10</v>
      </c>
      <c r="C44" s="41" t="s">
        <v>10</v>
      </c>
      <c r="D44" s="41" t="s">
        <v>69</v>
      </c>
      <c r="E44" s="41" t="s">
        <v>268</v>
      </c>
      <c r="F44"/>
    </row>
    <row r="45" spans="1:6" ht="16" x14ac:dyDescent="0.2">
      <c r="A45" t="s">
        <v>10</v>
      </c>
      <c r="B45" s="41" t="s">
        <v>10</v>
      </c>
      <c r="C45" s="41" t="s">
        <v>10</v>
      </c>
      <c r="D45" s="41" t="s">
        <v>225</v>
      </c>
      <c r="E45" s="41" t="s">
        <v>225</v>
      </c>
      <c r="F45"/>
    </row>
    <row r="46" spans="1:6" ht="16" x14ac:dyDescent="0.2">
      <c r="A46" t="s">
        <v>713</v>
      </c>
      <c r="B46" s="41" t="s">
        <v>10</v>
      </c>
      <c r="C46" s="41" t="s">
        <v>10</v>
      </c>
      <c r="D46" s="41" t="s">
        <v>127</v>
      </c>
      <c r="E46" s="41" t="s">
        <v>128</v>
      </c>
      <c r="F46"/>
    </row>
    <row r="47" spans="1:6" ht="16" x14ac:dyDescent="0.2">
      <c r="A47" t="s">
        <v>10</v>
      </c>
      <c r="B47" s="41" t="s">
        <v>10</v>
      </c>
      <c r="C47" s="41" t="s">
        <v>10</v>
      </c>
      <c r="D47" s="41" t="s">
        <v>200</v>
      </c>
      <c r="E47" s="41" t="s">
        <v>200</v>
      </c>
      <c r="F47"/>
    </row>
    <row r="48" spans="1:6" ht="16" x14ac:dyDescent="0.2">
      <c r="A48" t="s">
        <v>714</v>
      </c>
      <c r="B48" s="41" t="s">
        <v>10</v>
      </c>
      <c r="C48" s="41" t="s">
        <v>10</v>
      </c>
      <c r="D48" s="41" t="s">
        <v>211</v>
      </c>
      <c r="E48" s="41" t="s">
        <v>153</v>
      </c>
      <c r="F48"/>
    </row>
    <row r="49" spans="1:6" ht="16" x14ac:dyDescent="0.2">
      <c r="A49" t="s">
        <v>10</v>
      </c>
      <c r="B49" s="41" t="s">
        <v>10</v>
      </c>
      <c r="C49" s="41" t="s">
        <v>10</v>
      </c>
      <c r="D49" s="41" t="s">
        <v>46</v>
      </c>
      <c r="E49" s="41" t="s">
        <v>46</v>
      </c>
      <c r="F49"/>
    </row>
    <row r="50" spans="1:6" ht="16" x14ac:dyDescent="0.2">
      <c r="A50" t="s">
        <v>712</v>
      </c>
      <c r="B50" s="41" t="s">
        <v>10</v>
      </c>
      <c r="C50" s="41" t="s">
        <v>10</v>
      </c>
      <c r="D50" s="41" t="s">
        <v>154</v>
      </c>
      <c r="E50" s="41" t="s">
        <v>205</v>
      </c>
      <c r="F50"/>
    </row>
    <row r="51" spans="1:6" ht="16" x14ac:dyDescent="0.2">
      <c r="A51" t="s">
        <v>10</v>
      </c>
      <c r="B51" s="41" t="s">
        <v>10</v>
      </c>
      <c r="C51" s="41" t="s">
        <v>10</v>
      </c>
      <c r="D51" s="41" t="s">
        <v>181</v>
      </c>
      <c r="E51" s="41" t="s">
        <v>91</v>
      </c>
      <c r="F51"/>
    </row>
    <row r="52" spans="1:6" ht="16" x14ac:dyDescent="0.2">
      <c r="A52" t="s">
        <v>715</v>
      </c>
      <c r="B52" s="41" t="s">
        <v>10</v>
      </c>
      <c r="C52" s="41" t="s">
        <v>10</v>
      </c>
      <c r="D52" s="41" t="s">
        <v>824</v>
      </c>
      <c r="E52" s="41" t="s">
        <v>510</v>
      </c>
      <c r="F52"/>
    </row>
    <row r="53" spans="1:6" ht="16" x14ac:dyDescent="0.2">
      <c r="A53" t="s">
        <v>10</v>
      </c>
      <c r="B53" s="41" t="s">
        <v>10</v>
      </c>
      <c r="C53" s="41" t="s">
        <v>10</v>
      </c>
      <c r="D53" s="41" t="s">
        <v>39</v>
      </c>
      <c r="E53" s="41" t="s">
        <v>98</v>
      </c>
      <c r="F53"/>
    </row>
    <row r="54" spans="1:6" ht="16" x14ac:dyDescent="0.2">
      <c r="A54" t="s">
        <v>671</v>
      </c>
      <c r="B54" s="41" t="s">
        <v>10</v>
      </c>
      <c r="C54" s="41" t="s">
        <v>10</v>
      </c>
      <c r="D54" s="41" t="s">
        <v>177</v>
      </c>
      <c r="E54" s="41" t="s">
        <v>142</v>
      </c>
      <c r="F54"/>
    </row>
    <row r="55" spans="1:6" ht="16" x14ac:dyDescent="0.2">
      <c r="A55" t="s">
        <v>10</v>
      </c>
      <c r="B55" s="41" t="s">
        <v>10</v>
      </c>
      <c r="C55" s="41" t="s">
        <v>10</v>
      </c>
      <c r="D55" s="41" t="s">
        <v>48</v>
      </c>
      <c r="E55" s="41" t="s">
        <v>48</v>
      </c>
      <c r="F55"/>
    </row>
    <row r="56" spans="1:6" ht="16" x14ac:dyDescent="0.2">
      <c r="A56" t="s">
        <v>672</v>
      </c>
      <c r="B56" s="41" t="s">
        <v>10</v>
      </c>
      <c r="C56" s="41" t="s">
        <v>10</v>
      </c>
      <c r="D56" s="41" t="s">
        <v>215</v>
      </c>
      <c r="E56" s="41" t="s">
        <v>194</v>
      </c>
      <c r="F56"/>
    </row>
    <row r="57" spans="1:6" ht="16" x14ac:dyDescent="0.2">
      <c r="A57" t="s">
        <v>10</v>
      </c>
      <c r="B57" s="41" t="s">
        <v>10</v>
      </c>
      <c r="C57" s="41" t="s">
        <v>10</v>
      </c>
      <c r="D57" s="41" t="s">
        <v>145</v>
      </c>
      <c r="E57" s="41" t="s">
        <v>145</v>
      </c>
      <c r="F57"/>
    </row>
    <row r="58" spans="1:6" ht="16" x14ac:dyDescent="0.2">
      <c r="A58" t="s">
        <v>673</v>
      </c>
      <c r="B58" s="41" t="s">
        <v>10</v>
      </c>
      <c r="C58" s="41" t="s">
        <v>10</v>
      </c>
      <c r="D58" s="41" t="s">
        <v>864</v>
      </c>
      <c r="E58" s="41" t="s">
        <v>348</v>
      </c>
      <c r="F58"/>
    </row>
    <row r="59" spans="1:6" ht="16" x14ac:dyDescent="0.2">
      <c r="A59" t="s">
        <v>10</v>
      </c>
      <c r="B59" s="41" t="s">
        <v>10</v>
      </c>
      <c r="C59" s="41" t="s">
        <v>10</v>
      </c>
      <c r="D59" s="41" t="s">
        <v>72</v>
      </c>
      <c r="E59" s="41" t="s">
        <v>72</v>
      </c>
      <c r="F59"/>
    </row>
    <row r="60" spans="1:6" ht="16" x14ac:dyDescent="0.2">
      <c r="A60" t="s">
        <v>674</v>
      </c>
      <c r="B60" s="41" t="s">
        <v>10</v>
      </c>
      <c r="C60" s="41" t="s">
        <v>10</v>
      </c>
      <c r="D60" s="41" t="s">
        <v>353</v>
      </c>
      <c r="E60" s="41" t="s">
        <v>232</v>
      </c>
      <c r="F60"/>
    </row>
    <row r="61" spans="1:6" ht="16" x14ac:dyDescent="0.2">
      <c r="A61" t="s">
        <v>10</v>
      </c>
      <c r="B61" s="41" t="s">
        <v>10</v>
      </c>
      <c r="C61" s="41" t="s">
        <v>10</v>
      </c>
      <c r="D61" s="41" t="s">
        <v>144</v>
      </c>
      <c r="E61" s="41" t="s">
        <v>144</v>
      </c>
      <c r="F61"/>
    </row>
    <row r="62" spans="1:6" ht="16" x14ac:dyDescent="0.2">
      <c r="A62" t="s">
        <v>675</v>
      </c>
      <c r="B62" s="41" t="s">
        <v>10</v>
      </c>
      <c r="C62" s="41" t="s">
        <v>10</v>
      </c>
      <c r="D62" s="41" t="s">
        <v>149</v>
      </c>
      <c r="E62" s="41" t="s">
        <v>269</v>
      </c>
      <c r="F62"/>
    </row>
    <row r="63" spans="1:6" ht="16" x14ac:dyDescent="0.2">
      <c r="A63" t="s">
        <v>10</v>
      </c>
      <c r="B63" s="41" t="s">
        <v>10</v>
      </c>
      <c r="C63" s="41" t="s">
        <v>10</v>
      </c>
      <c r="D63" s="41" t="s">
        <v>73</v>
      </c>
      <c r="E63" s="41" t="s">
        <v>73</v>
      </c>
      <c r="F63"/>
    </row>
    <row r="64" spans="1:6" ht="16" x14ac:dyDescent="0.2">
      <c r="A64" t="s">
        <v>711</v>
      </c>
      <c r="B64" s="41" t="s">
        <v>10</v>
      </c>
      <c r="C64" s="41" t="s">
        <v>10</v>
      </c>
      <c r="D64" s="41" t="s">
        <v>178</v>
      </c>
      <c r="E64" s="41" t="s">
        <v>272</v>
      </c>
      <c r="F64"/>
    </row>
    <row r="65" spans="1:6" ht="16" x14ac:dyDescent="0.2">
      <c r="A65" t="s">
        <v>10</v>
      </c>
      <c r="B65" s="41" t="s">
        <v>10</v>
      </c>
      <c r="C65" s="41" t="s">
        <v>10</v>
      </c>
      <c r="D65" s="41" t="s">
        <v>151</v>
      </c>
      <c r="E65" s="41" t="s">
        <v>114</v>
      </c>
      <c r="F65"/>
    </row>
    <row r="66" spans="1:6" ht="16" x14ac:dyDescent="0.2">
      <c r="A66" t="s">
        <v>676</v>
      </c>
      <c r="B66" s="41" t="s">
        <v>10</v>
      </c>
      <c r="C66" s="41" t="s">
        <v>10</v>
      </c>
      <c r="D66" s="41" t="s">
        <v>10</v>
      </c>
      <c r="E66" s="41" t="s">
        <v>56</v>
      </c>
      <c r="F66"/>
    </row>
    <row r="67" spans="1:6" ht="16" x14ac:dyDescent="0.2">
      <c r="A67" t="s">
        <v>10</v>
      </c>
      <c r="B67" s="41" t="s">
        <v>10</v>
      </c>
      <c r="C67" s="41" t="s">
        <v>10</v>
      </c>
      <c r="D67" s="41" t="s">
        <v>10</v>
      </c>
      <c r="E67" s="41" t="s">
        <v>218</v>
      </c>
      <c r="F67"/>
    </row>
    <row r="68" spans="1:6" ht="16" x14ac:dyDescent="0.2">
      <c r="A68" t="s">
        <v>677</v>
      </c>
      <c r="B68" s="41" t="s">
        <v>10</v>
      </c>
      <c r="C68" s="41" t="s">
        <v>10</v>
      </c>
      <c r="D68" s="41" t="s">
        <v>10</v>
      </c>
      <c r="E68" s="41" t="s">
        <v>221</v>
      </c>
      <c r="F68"/>
    </row>
    <row r="69" spans="1:6" ht="16" x14ac:dyDescent="0.2">
      <c r="A69" t="s">
        <v>10</v>
      </c>
      <c r="B69" s="41" t="s">
        <v>10</v>
      </c>
      <c r="C69" s="41" t="s">
        <v>10</v>
      </c>
      <c r="D69" s="41" t="s">
        <v>10</v>
      </c>
      <c r="E69" s="41" t="s">
        <v>80</v>
      </c>
      <c r="F69"/>
    </row>
    <row r="70" spans="1:6" ht="16" x14ac:dyDescent="0.2">
      <c r="A70" t="s">
        <v>678</v>
      </c>
      <c r="B70" s="41" t="s">
        <v>10</v>
      </c>
      <c r="C70" s="41" t="s">
        <v>10</v>
      </c>
      <c r="D70" s="41" t="s">
        <v>10</v>
      </c>
      <c r="E70" s="41" t="s">
        <v>119</v>
      </c>
      <c r="F70"/>
    </row>
    <row r="71" spans="1:6" ht="16" x14ac:dyDescent="0.2">
      <c r="A71" t="s">
        <v>10</v>
      </c>
      <c r="B71" s="41" t="s">
        <v>10</v>
      </c>
      <c r="C71" s="41" t="s">
        <v>10</v>
      </c>
      <c r="D71" s="41" t="s">
        <v>10</v>
      </c>
      <c r="E71" s="41" t="s">
        <v>51</v>
      </c>
      <c r="F71"/>
    </row>
    <row r="72" spans="1:6" ht="16" x14ac:dyDescent="0.2">
      <c r="A72" t="s">
        <v>679</v>
      </c>
      <c r="B72" s="41" t="s">
        <v>10</v>
      </c>
      <c r="C72" s="41" t="s">
        <v>10</v>
      </c>
      <c r="D72" s="41" t="s">
        <v>10</v>
      </c>
      <c r="E72" s="41" t="s">
        <v>865</v>
      </c>
      <c r="F72"/>
    </row>
    <row r="73" spans="1:6" ht="16" x14ac:dyDescent="0.2">
      <c r="A73" t="s">
        <v>10</v>
      </c>
      <c r="B73" s="41" t="s">
        <v>10</v>
      </c>
      <c r="C73" s="41" t="s">
        <v>10</v>
      </c>
      <c r="D73" s="41" t="s">
        <v>10</v>
      </c>
      <c r="E73" s="41" t="s">
        <v>134</v>
      </c>
      <c r="F73"/>
    </row>
    <row r="74" spans="1:6" ht="16" x14ac:dyDescent="0.2">
      <c r="A74" t="s">
        <v>680</v>
      </c>
      <c r="B74" s="41" t="s">
        <v>10</v>
      </c>
      <c r="C74" s="41" t="s">
        <v>10</v>
      </c>
      <c r="D74" s="41" t="s">
        <v>10</v>
      </c>
      <c r="E74" s="41" t="s">
        <v>199</v>
      </c>
      <c r="F74"/>
    </row>
    <row r="75" spans="1:6" ht="16" x14ac:dyDescent="0.2">
      <c r="A75" t="s">
        <v>10</v>
      </c>
      <c r="B75" s="41" t="s">
        <v>10</v>
      </c>
      <c r="C75" s="41" t="s">
        <v>10</v>
      </c>
      <c r="D75" s="41" t="s">
        <v>10</v>
      </c>
      <c r="E75" s="41" t="s">
        <v>103</v>
      </c>
      <c r="F75"/>
    </row>
    <row r="76" spans="1:6" ht="16" x14ac:dyDescent="0.2">
      <c r="A76" t="s">
        <v>44</v>
      </c>
      <c r="B76" s="41" t="s">
        <v>866</v>
      </c>
      <c r="C76" s="41" t="s">
        <v>867</v>
      </c>
      <c r="D76" s="41" t="s">
        <v>868</v>
      </c>
      <c r="E76" s="41" t="s">
        <v>869</v>
      </c>
      <c r="F76"/>
    </row>
    <row r="77" spans="1:6" ht="16" x14ac:dyDescent="0.2">
      <c r="A77" t="s">
        <v>10</v>
      </c>
      <c r="B77" s="41" t="s">
        <v>66</v>
      </c>
      <c r="C77" s="41" t="s">
        <v>870</v>
      </c>
      <c r="D77" s="41" t="s">
        <v>871</v>
      </c>
      <c r="E77" s="41" t="s">
        <v>871</v>
      </c>
      <c r="F77"/>
    </row>
    <row r="78" spans="1:6" ht="16" x14ac:dyDescent="0.2">
      <c r="A78" t="s">
        <v>10</v>
      </c>
      <c r="B78" s="41" t="s">
        <v>10</v>
      </c>
      <c r="C78" s="41" t="s">
        <v>10</v>
      </c>
      <c r="D78" s="41" t="s">
        <v>10</v>
      </c>
      <c r="E78" s="41" t="s">
        <v>10</v>
      </c>
      <c r="F78"/>
    </row>
    <row r="79" spans="1:6" ht="16" x14ac:dyDescent="0.2">
      <c r="A79" t="s">
        <v>38</v>
      </c>
      <c r="B79" s="41" t="s">
        <v>391</v>
      </c>
      <c r="C79" s="41" t="s">
        <v>390</v>
      </c>
      <c r="D79" s="41" t="s">
        <v>872</v>
      </c>
      <c r="E79" s="41" t="s">
        <v>872</v>
      </c>
      <c r="F79"/>
    </row>
    <row r="80" spans="1:6" ht="16" x14ac:dyDescent="0.2">
      <c r="A80" s="42" t="s">
        <v>36</v>
      </c>
      <c r="B80" s="43" t="s">
        <v>372</v>
      </c>
      <c r="C80" s="43" t="s">
        <v>425</v>
      </c>
      <c r="D80" s="43" t="s">
        <v>175</v>
      </c>
      <c r="E80" s="43" t="s">
        <v>111</v>
      </c>
      <c r="F80"/>
    </row>
    <row r="81" spans="1:6" ht="16" x14ac:dyDescent="0.2">
      <c r="A81" t="s">
        <v>32</v>
      </c>
      <c r="B81"/>
      <c r="C81"/>
      <c r="D81"/>
      <c r="E81"/>
      <c r="F81"/>
    </row>
    <row r="82" spans="1:6" ht="16" x14ac:dyDescent="0.2">
      <c r="A82" t="s">
        <v>31</v>
      </c>
      <c r="B82"/>
      <c r="C82"/>
      <c r="D82"/>
      <c r="E82"/>
      <c r="F82"/>
    </row>
    <row r="83" spans="1:6" ht="16" x14ac:dyDescent="0.2">
      <c r="A83"/>
      <c r="B83"/>
      <c r="C83"/>
      <c r="D83"/>
      <c r="E83"/>
      <c r="F83"/>
    </row>
    <row r="84" spans="1:6" x14ac:dyDescent="0.2">
      <c r="A84" s="57" t="s">
        <v>437</v>
      </c>
      <c r="B84" s="57"/>
      <c r="C84" s="57"/>
      <c r="D84" s="57"/>
      <c r="E84" s="57"/>
      <c r="F84" s="57"/>
    </row>
    <row r="85" spans="1:6" ht="45" customHeight="1" x14ac:dyDescent="0.2">
      <c r="A85" s="57"/>
      <c r="B85" s="57"/>
      <c r="C85" s="57"/>
      <c r="D85" s="57"/>
      <c r="E85" s="57"/>
      <c r="F85" s="57"/>
    </row>
    <row r="89" spans="1:6" x14ac:dyDescent="0.2">
      <c r="A89" s="57"/>
      <c r="B89" s="57"/>
      <c r="C89" s="57"/>
      <c r="D89" s="57"/>
      <c r="E89" s="57"/>
      <c r="F89" s="57"/>
    </row>
    <row r="90" spans="1:6" ht="21" customHeight="1" x14ac:dyDescent="0.2">
      <c r="A90" s="57"/>
      <c r="B90" s="57"/>
      <c r="C90" s="57"/>
      <c r="D90" s="57"/>
      <c r="E90" s="57"/>
      <c r="F90" s="57"/>
    </row>
  </sheetData>
  <mergeCells count="3">
    <mergeCell ref="A2:F2"/>
    <mergeCell ref="A89:F90"/>
    <mergeCell ref="A84:F85"/>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21"/>
  <sheetViews>
    <sheetView zoomScale="114" workbookViewId="0"/>
  </sheetViews>
  <sheetFormatPr baseColWidth="10" defaultColWidth="10.83203125" defaultRowHeight="14" x14ac:dyDescent="0.2"/>
  <cols>
    <col min="1" max="1" width="21.83203125" style="1" customWidth="1"/>
    <col min="2" max="3" width="9.6640625" style="1" customWidth="1"/>
    <col min="4" max="16384" width="10.83203125" style="1"/>
  </cols>
  <sheetData>
    <row r="2" spans="1:3" ht="16" x14ac:dyDescent="0.2">
      <c r="A2" s="54" t="s">
        <v>519</v>
      </c>
      <c r="B2" s="54"/>
      <c r="C2" s="54"/>
    </row>
    <row r="3" spans="1:3" ht="16" x14ac:dyDescent="0.2">
      <c r="A3" s="39" t="s">
        <v>10</v>
      </c>
      <c r="B3" s="40" t="s">
        <v>26</v>
      </c>
      <c r="C3" s="40" t="s">
        <v>25</v>
      </c>
    </row>
    <row r="4" spans="1:3" ht="16" x14ac:dyDescent="0.2">
      <c r="A4" t="s">
        <v>24</v>
      </c>
      <c r="B4" s="41" t="s">
        <v>1</v>
      </c>
      <c r="C4" s="41" t="s">
        <v>23</v>
      </c>
    </row>
    <row r="5" spans="1:3" ht="16" x14ac:dyDescent="0.2">
      <c r="A5" s="39" t="s">
        <v>10</v>
      </c>
      <c r="B5" s="40" t="s">
        <v>10</v>
      </c>
      <c r="C5" s="40" t="s">
        <v>10</v>
      </c>
    </row>
    <row r="6" spans="1:3" ht="16" x14ac:dyDescent="0.2">
      <c r="A6" t="s">
        <v>657</v>
      </c>
      <c r="B6" s="41" t="s">
        <v>722</v>
      </c>
      <c r="C6" s="41" t="s">
        <v>22</v>
      </c>
    </row>
    <row r="7" spans="1:3" ht="16" x14ac:dyDescent="0.2">
      <c r="A7" t="s">
        <v>681</v>
      </c>
      <c r="B7" s="41" t="s">
        <v>723</v>
      </c>
      <c r="C7" s="41" t="s">
        <v>21</v>
      </c>
    </row>
    <row r="8" spans="1:3" ht="16" x14ac:dyDescent="0.2">
      <c r="A8" t="s">
        <v>682</v>
      </c>
      <c r="B8" s="41" t="s">
        <v>723</v>
      </c>
      <c r="C8" s="41" t="s">
        <v>724</v>
      </c>
    </row>
    <row r="9" spans="1:3" ht="16" x14ac:dyDescent="0.2">
      <c r="A9" t="s">
        <v>683</v>
      </c>
      <c r="B9" s="41" t="s">
        <v>726</v>
      </c>
      <c r="C9" s="41" t="s">
        <v>20</v>
      </c>
    </row>
    <row r="10" spans="1:3" ht="16" x14ac:dyDescent="0.2">
      <c r="A10" t="s">
        <v>684</v>
      </c>
      <c r="B10" s="41" t="s">
        <v>726</v>
      </c>
      <c r="C10" s="41" t="s">
        <v>19</v>
      </c>
    </row>
    <row r="11" spans="1:3" ht="16" x14ac:dyDescent="0.2">
      <c r="A11" t="s">
        <v>685</v>
      </c>
      <c r="B11" s="41" t="s">
        <v>726</v>
      </c>
      <c r="C11" s="41" t="s">
        <v>18</v>
      </c>
    </row>
    <row r="12" spans="1:3" ht="16" x14ac:dyDescent="0.2">
      <c r="A12" t="s">
        <v>686</v>
      </c>
      <c r="B12" s="41" t="s">
        <v>726</v>
      </c>
      <c r="C12" s="41" t="s">
        <v>17</v>
      </c>
    </row>
    <row r="13" spans="1:3" ht="16" x14ac:dyDescent="0.2">
      <c r="A13" t="s">
        <v>687</v>
      </c>
      <c r="B13" s="41" t="s">
        <v>726</v>
      </c>
      <c r="C13" s="41" t="s">
        <v>16</v>
      </c>
    </row>
    <row r="14" spans="1:3" ht="16" x14ac:dyDescent="0.2">
      <c r="A14" t="s">
        <v>688</v>
      </c>
      <c r="B14" s="41" t="s">
        <v>726</v>
      </c>
      <c r="C14" s="41" t="s">
        <v>15</v>
      </c>
    </row>
    <row r="15" spans="1:3" ht="16" x14ac:dyDescent="0.2">
      <c r="A15" t="s">
        <v>689</v>
      </c>
      <c r="B15" s="41" t="s">
        <v>726</v>
      </c>
      <c r="C15" s="41" t="s">
        <v>11</v>
      </c>
    </row>
    <row r="16" spans="1:3" ht="16" x14ac:dyDescent="0.2">
      <c r="A16" t="s">
        <v>690</v>
      </c>
      <c r="B16" s="41" t="s">
        <v>723</v>
      </c>
      <c r="C16" s="41" t="s">
        <v>14</v>
      </c>
    </row>
    <row r="17" spans="1:3" ht="16" x14ac:dyDescent="0.2">
      <c r="A17" t="s">
        <v>691</v>
      </c>
      <c r="B17" s="41" t="s">
        <v>723</v>
      </c>
      <c r="C17" s="41" t="s">
        <v>13</v>
      </c>
    </row>
    <row r="18" spans="1:3" ht="16" x14ac:dyDescent="0.2">
      <c r="A18" t="s">
        <v>692</v>
      </c>
      <c r="B18" s="41" t="s">
        <v>723</v>
      </c>
      <c r="C18" s="41" t="s">
        <v>12</v>
      </c>
    </row>
    <row r="19" spans="1:3" ht="16" x14ac:dyDescent="0.2">
      <c r="A19" t="s">
        <v>693</v>
      </c>
      <c r="B19" s="41" t="s">
        <v>723</v>
      </c>
      <c r="C19" s="41" t="s">
        <v>11</v>
      </c>
    </row>
    <row r="20" spans="1:3" x14ac:dyDescent="0.2">
      <c r="A20" s="8"/>
      <c r="B20" s="10"/>
      <c r="C20" s="9"/>
    </row>
    <row r="21" spans="1:3" x14ac:dyDescent="0.2">
      <c r="A21" s="8" t="s">
        <v>10</v>
      </c>
      <c r="B21" s="9" t="s">
        <v>10</v>
      </c>
      <c r="C21" s="9" t="s">
        <v>10</v>
      </c>
    </row>
  </sheetData>
  <mergeCells count="1">
    <mergeCell ref="A2:C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C93BD-87AB-5845-8E6E-40D3B1E47741}">
  <dimension ref="A2:F135"/>
  <sheetViews>
    <sheetView workbookViewId="0">
      <selection activeCell="C86" sqref="C86"/>
    </sheetView>
  </sheetViews>
  <sheetFormatPr baseColWidth="10" defaultRowHeight="16" x14ac:dyDescent="0.2"/>
  <cols>
    <col min="1" max="1" width="25" customWidth="1"/>
  </cols>
  <sheetData>
    <row r="2" spans="1:6" x14ac:dyDescent="0.2">
      <c r="A2" s="65" t="s">
        <v>789</v>
      </c>
      <c r="B2" s="65"/>
      <c r="C2" s="65"/>
      <c r="D2" s="65"/>
      <c r="E2" s="65"/>
      <c r="F2" s="65"/>
    </row>
    <row r="3" spans="1:6" x14ac:dyDescent="0.2">
      <c r="A3" s="39" t="s">
        <v>10</v>
      </c>
      <c r="B3" s="40" t="s">
        <v>26</v>
      </c>
      <c r="C3" s="40" t="s">
        <v>25</v>
      </c>
    </row>
    <row r="4" spans="1:6" x14ac:dyDescent="0.2">
      <c r="A4" t="s">
        <v>24</v>
      </c>
      <c r="B4" s="41" t="s">
        <v>495</v>
      </c>
      <c r="C4" s="41" t="s">
        <v>683</v>
      </c>
    </row>
    <row r="5" spans="1:6" x14ac:dyDescent="0.2">
      <c r="A5" s="39" t="s">
        <v>10</v>
      </c>
      <c r="B5" s="40" t="s">
        <v>10</v>
      </c>
      <c r="C5" s="40" t="s">
        <v>10</v>
      </c>
    </row>
    <row r="6" spans="1:6" x14ac:dyDescent="0.2">
      <c r="A6" t="s">
        <v>681</v>
      </c>
      <c r="B6" s="41" t="s">
        <v>172</v>
      </c>
      <c r="C6" s="41" t="s">
        <v>791</v>
      </c>
    </row>
    <row r="7" spans="1:6" x14ac:dyDescent="0.2">
      <c r="A7" t="s">
        <v>10</v>
      </c>
      <c r="B7" s="41" t="s">
        <v>62</v>
      </c>
      <c r="C7" s="41" t="s">
        <v>73</v>
      </c>
    </row>
    <row r="8" spans="1:6" x14ac:dyDescent="0.2">
      <c r="A8" t="s">
        <v>682</v>
      </c>
      <c r="B8" s="41" t="s">
        <v>124</v>
      </c>
      <c r="C8" s="41" t="s">
        <v>176</v>
      </c>
    </row>
    <row r="9" spans="1:6" x14ac:dyDescent="0.2">
      <c r="A9" t="s">
        <v>10</v>
      </c>
      <c r="B9" s="41" t="s">
        <v>88</v>
      </c>
      <c r="C9" s="41" t="s">
        <v>88</v>
      </c>
    </row>
    <row r="10" spans="1:6" x14ac:dyDescent="0.2">
      <c r="A10" t="s">
        <v>657</v>
      </c>
      <c r="B10" s="41" t="s">
        <v>792</v>
      </c>
      <c r="C10" s="41" t="s">
        <v>555</v>
      </c>
    </row>
    <row r="11" spans="1:6" x14ac:dyDescent="0.2">
      <c r="A11" t="s">
        <v>10</v>
      </c>
      <c r="B11" s="41" t="s">
        <v>218</v>
      </c>
      <c r="C11" s="41" t="s">
        <v>208</v>
      </c>
    </row>
    <row r="12" spans="1:6" x14ac:dyDescent="0.2">
      <c r="A12" t="s">
        <v>717</v>
      </c>
      <c r="B12" s="41" t="s">
        <v>63</v>
      </c>
      <c r="C12" s="41" t="s">
        <v>64</v>
      </c>
    </row>
    <row r="13" spans="1:6" x14ac:dyDescent="0.2">
      <c r="A13" t="s">
        <v>10</v>
      </c>
      <c r="B13" s="41" t="s">
        <v>143</v>
      </c>
      <c r="C13" s="41" t="s">
        <v>143</v>
      </c>
    </row>
    <row r="14" spans="1:6" x14ac:dyDescent="0.2">
      <c r="A14" t="s">
        <v>759</v>
      </c>
      <c r="B14" s="41" t="s">
        <v>142</v>
      </c>
      <c r="C14" s="41" t="s">
        <v>204</v>
      </c>
    </row>
    <row r="15" spans="1:6" x14ac:dyDescent="0.2">
      <c r="A15" t="s">
        <v>10</v>
      </c>
      <c r="B15" s="41" t="s">
        <v>140</v>
      </c>
      <c r="C15" s="41" t="s">
        <v>140</v>
      </c>
    </row>
    <row r="16" spans="1:6" x14ac:dyDescent="0.2">
      <c r="A16" t="s">
        <v>695</v>
      </c>
      <c r="B16" s="41" t="s">
        <v>794</v>
      </c>
      <c r="C16" s="41" t="s">
        <v>259</v>
      </c>
    </row>
    <row r="17" spans="1:3" x14ac:dyDescent="0.2">
      <c r="A17" t="s">
        <v>10</v>
      </c>
      <c r="B17" s="41" t="s">
        <v>66</v>
      </c>
      <c r="C17" s="41" t="s">
        <v>47</v>
      </c>
    </row>
    <row r="18" spans="1:3" x14ac:dyDescent="0.2">
      <c r="A18" t="s">
        <v>697</v>
      </c>
      <c r="B18" s="41" t="s">
        <v>795</v>
      </c>
      <c r="C18" s="41" t="s">
        <v>185</v>
      </c>
    </row>
    <row r="19" spans="1:3" x14ac:dyDescent="0.2">
      <c r="A19" t="s">
        <v>10</v>
      </c>
      <c r="B19" s="41" t="s">
        <v>225</v>
      </c>
      <c r="C19" s="41" t="s">
        <v>134</v>
      </c>
    </row>
    <row r="20" spans="1:3" x14ac:dyDescent="0.2">
      <c r="A20" t="s">
        <v>698</v>
      </c>
      <c r="B20" s="41" t="s">
        <v>796</v>
      </c>
      <c r="C20" s="41" t="s">
        <v>70</v>
      </c>
    </row>
    <row r="21" spans="1:3" x14ac:dyDescent="0.2">
      <c r="A21" t="s">
        <v>10</v>
      </c>
      <c r="B21" s="41" t="s">
        <v>134</v>
      </c>
      <c r="C21" s="41" t="s">
        <v>108</v>
      </c>
    </row>
    <row r="22" spans="1:3" x14ac:dyDescent="0.2">
      <c r="A22" t="s">
        <v>699</v>
      </c>
      <c r="B22" s="41" t="s">
        <v>78</v>
      </c>
      <c r="C22" s="41" t="s">
        <v>797</v>
      </c>
    </row>
    <row r="23" spans="1:3" x14ac:dyDescent="0.2">
      <c r="A23" t="s">
        <v>10</v>
      </c>
      <c r="B23" s="41" t="s">
        <v>68</v>
      </c>
      <c r="C23" s="41" t="s">
        <v>68</v>
      </c>
    </row>
    <row r="24" spans="1:3" x14ac:dyDescent="0.2">
      <c r="A24" t="s">
        <v>700</v>
      </c>
      <c r="B24" s="41" t="s">
        <v>79</v>
      </c>
      <c r="C24" s="41" t="s">
        <v>798</v>
      </c>
    </row>
    <row r="25" spans="1:3" x14ac:dyDescent="0.2">
      <c r="A25" t="s">
        <v>10</v>
      </c>
      <c r="B25" s="41" t="s">
        <v>80</v>
      </c>
      <c r="C25" s="41" t="s">
        <v>80</v>
      </c>
    </row>
    <row r="26" spans="1:3" x14ac:dyDescent="0.2">
      <c r="A26" t="s">
        <v>701</v>
      </c>
      <c r="B26" s="41" t="s">
        <v>92</v>
      </c>
      <c r="C26" s="41" t="s">
        <v>565</v>
      </c>
    </row>
    <row r="27" spans="1:3" x14ac:dyDescent="0.2">
      <c r="A27" t="s">
        <v>10</v>
      </c>
      <c r="B27" s="41" t="s">
        <v>241</v>
      </c>
      <c r="C27" s="41" t="s">
        <v>109</v>
      </c>
    </row>
    <row r="28" spans="1:3" x14ac:dyDescent="0.2">
      <c r="A28" t="s">
        <v>702</v>
      </c>
      <c r="B28" s="41" t="s">
        <v>190</v>
      </c>
      <c r="C28" s="41" t="s">
        <v>35</v>
      </c>
    </row>
    <row r="29" spans="1:3" x14ac:dyDescent="0.2">
      <c r="A29" t="s">
        <v>10</v>
      </c>
      <c r="B29" s="41" t="s">
        <v>115</v>
      </c>
      <c r="C29" s="41" t="s">
        <v>152</v>
      </c>
    </row>
    <row r="30" spans="1:3" x14ac:dyDescent="0.2">
      <c r="A30" t="s">
        <v>703</v>
      </c>
      <c r="B30" s="41" t="s">
        <v>192</v>
      </c>
      <c r="C30" s="41" t="s">
        <v>371</v>
      </c>
    </row>
    <row r="31" spans="1:3" x14ac:dyDescent="0.2">
      <c r="A31" t="s">
        <v>10</v>
      </c>
      <c r="B31" s="41" t="s">
        <v>108</v>
      </c>
      <c r="C31" s="41" t="s">
        <v>132</v>
      </c>
    </row>
    <row r="32" spans="1:3" x14ac:dyDescent="0.2">
      <c r="A32" t="s">
        <v>704</v>
      </c>
      <c r="B32" s="41" t="s">
        <v>174</v>
      </c>
      <c r="C32" s="41" t="s">
        <v>251</v>
      </c>
    </row>
    <row r="33" spans="1:3" x14ac:dyDescent="0.2">
      <c r="A33" t="s">
        <v>10</v>
      </c>
      <c r="B33" s="41" t="s">
        <v>257</v>
      </c>
      <c r="C33" s="41" t="s">
        <v>133</v>
      </c>
    </row>
    <row r="34" spans="1:3" x14ac:dyDescent="0.2">
      <c r="A34" t="s">
        <v>705</v>
      </c>
      <c r="B34" s="41" t="s">
        <v>195</v>
      </c>
      <c r="C34" s="41" t="s">
        <v>799</v>
      </c>
    </row>
    <row r="35" spans="1:3" x14ac:dyDescent="0.2">
      <c r="A35" t="s">
        <v>10</v>
      </c>
      <c r="B35" s="41" t="s">
        <v>800</v>
      </c>
      <c r="C35" s="41" t="s">
        <v>98</v>
      </c>
    </row>
    <row r="36" spans="1:3" x14ac:dyDescent="0.2">
      <c r="A36" t="s">
        <v>761</v>
      </c>
      <c r="B36" s="41" t="s">
        <v>69</v>
      </c>
      <c r="C36" s="41" t="s">
        <v>174</v>
      </c>
    </row>
    <row r="37" spans="1:3" x14ac:dyDescent="0.2">
      <c r="A37" t="s">
        <v>10</v>
      </c>
      <c r="B37" s="41" t="s">
        <v>138</v>
      </c>
      <c r="C37" s="41" t="s">
        <v>62</v>
      </c>
    </row>
    <row r="38" spans="1:3" x14ac:dyDescent="0.2">
      <c r="A38" t="s">
        <v>762</v>
      </c>
      <c r="B38" s="41" t="s">
        <v>185</v>
      </c>
      <c r="C38" s="41" t="s">
        <v>439</v>
      </c>
    </row>
    <row r="39" spans="1:3" x14ac:dyDescent="0.2">
      <c r="A39" t="s">
        <v>10</v>
      </c>
      <c r="B39" s="41" t="s">
        <v>47</v>
      </c>
      <c r="C39" s="41" t="s">
        <v>72</v>
      </c>
    </row>
    <row r="40" spans="1:3" x14ac:dyDescent="0.2">
      <c r="A40" t="s">
        <v>763</v>
      </c>
      <c r="B40" s="41" t="s">
        <v>69</v>
      </c>
      <c r="C40" s="41" t="s">
        <v>82</v>
      </c>
    </row>
    <row r="41" spans="1:3" x14ac:dyDescent="0.2">
      <c r="A41" t="s">
        <v>10</v>
      </c>
      <c r="B41" s="41" t="s">
        <v>80</v>
      </c>
      <c r="C41" s="41" t="s">
        <v>47</v>
      </c>
    </row>
    <row r="42" spans="1:3" x14ac:dyDescent="0.2">
      <c r="A42" t="s">
        <v>764</v>
      </c>
      <c r="B42" s="41" t="s">
        <v>126</v>
      </c>
      <c r="C42" s="41" t="s">
        <v>35</v>
      </c>
    </row>
    <row r="43" spans="1:3" x14ac:dyDescent="0.2">
      <c r="A43" t="s">
        <v>10</v>
      </c>
      <c r="B43" s="41" t="s">
        <v>48</v>
      </c>
      <c r="C43" s="41" t="s">
        <v>201</v>
      </c>
    </row>
    <row r="44" spans="1:3" x14ac:dyDescent="0.2">
      <c r="A44" t="s">
        <v>713</v>
      </c>
      <c r="B44" s="41" t="s">
        <v>567</v>
      </c>
      <c r="C44" s="41" t="s">
        <v>269</v>
      </c>
    </row>
    <row r="45" spans="1:3" x14ac:dyDescent="0.2">
      <c r="A45" t="s">
        <v>10</v>
      </c>
      <c r="B45" s="41" t="s">
        <v>147</v>
      </c>
      <c r="C45" s="41" t="s">
        <v>52</v>
      </c>
    </row>
    <row r="46" spans="1:3" x14ac:dyDescent="0.2">
      <c r="A46" t="s">
        <v>714</v>
      </c>
      <c r="B46" s="41" t="s">
        <v>801</v>
      </c>
      <c r="C46" s="41" t="s">
        <v>35</v>
      </c>
    </row>
    <row r="47" spans="1:3" x14ac:dyDescent="0.2">
      <c r="A47" t="s">
        <v>10</v>
      </c>
      <c r="B47" s="41" t="s">
        <v>72</v>
      </c>
      <c r="C47" s="41" t="s">
        <v>59</v>
      </c>
    </row>
    <row r="48" spans="1:3" x14ac:dyDescent="0.2">
      <c r="A48" t="s">
        <v>712</v>
      </c>
      <c r="B48" s="41" t="s">
        <v>378</v>
      </c>
      <c r="C48" s="41" t="s">
        <v>431</v>
      </c>
    </row>
    <row r="49" spans="1:3" x14ac:dyDescent="0.2">
      <c r="A49" t="s">
        <v>10</v>
      </c>
      <c r="B49" s="41" t="s">
        <v>129</v>
      </c>
      <c r="C49" s="41" t="s">
        <v>85</v>
      </c>
    </row>
    <row r="50" spans="1:3" x14ac:dyDescent="0.2">
      <c r="A50" t="s">
        <v>715</v>
      </c>
      <c r="B50" s="41" t="s">
        <v>802</v>
      </c>
      <c r="C50" s="41" t="s">
        <v>302</v>
      </c>
    </row>
    <row r="51" spans="1:3" x14ac:dyDescent="0.2">
      <c r="A51" t="s">
        <v>10</v>
      </c>
      <c r="B51" s="41" t="s">
        <v>200</v>
      </c>
      <c r="C51" s="41" t="s">
        <v>132</v>
      </c>
    </row>
    <row r="52" spans="1:3" x14ac:dyDescent="0.2">
      <c r="A52" t="s">
        <v>671</v>
      </c>
      <c r="B52" s="41" t="s">
        <v>378</v>
      </c>
      <c r="C52" s="41" t="s">
        <v>509</v>
      </c>
    </row>
    <row r="53" spans="1:3" x14ac:dyDescent="0.2">
      <c r="A53" t="s">
        <v>10</v>
      </c>
      <c r="B53" s="41" t="s">
        <v>58</v>
      </c>
      <c r="C53" s="41" t="s">
        <v>88</v>
      </c>
    </row>
    <row r="54" spans="1:3" x14ac:dyDescent="0.2">
      <c r="A54" t="s">
        <v>672</v>
      </c>
      <c r="B54" s="41" t="s">
        <v>552</v>
      </c>
      <c r="C54" s="41" t="s">
        <v>351</v>
      </c>
    </row>
    <row r="55" spans="1:3" x14ac:dyDescent="0.2">
      <c r="A55" t="s">
        <v>10</v>
      </c>
      <c r="B55" s="41" t="s">
        <v>129</v>
      </c>
      <c r="C55" s="41" t="s">
        <v>80</v>
      </c>
    </row>
    <row r="56" spans="1:3" x14ac:dyDescent="0.2">
      <c r="A56" t="s">
        <v>673</v>
      </c>
      <c r="B56" s="41" t="s">
        <v>424</v>
      </c>
      <c r="C56" s="41" t="s">
        <v>130</v>
      </c>
    </row>
    <row r="57" spans="1:3" x14ac:dyDescent="0.2">
      <c r="A57" t="s">
        <v>10</v>
      </c>
      <c r="B57" s="41" t="s">
        <v>66</v>
      </c>
      <c r="C57" s="41" t="s">
        <v>129</v>
      </c>
    </row>
    <row r="58" spans="1:3" x14ac:dyDescent="0.2">
      <c r="A58" t="s">
        <v>674</v>
      </c>
      <c r="B58" s="41" t="s">
        <v>183</v>
      </c>
      <c r="C58" s="41" t="s">
        <v>586</v>
      </c>
    </row>
    <row r="59" spans="1:3" x14ac:dyDescent="0.2">
      <c r="A59" t="s">
        <v>10</v>
      </c>
      <c r="B59" s="41" t="s">
        <v>138</v>
      </c>
      <c r="C59" s="41" t="s">
        <v>80</v>
      </c>
    </row>
    <row r="60" spans="1:3" x14ac:dyDescent="0.2">
      <c r="A60" t="s">
        <v>675</v>
      </c>
      <c r="B60" s="41" t="s">
        <v>69</v>
      </c>
      <c r="C60" s="41" t="s">
        <v>228</v>
      </c>
    </row>
    <row r="61" spans="1:3" x14ac:dyDescent="0.2">
      <c r="A61" t="s">
        <v>10</v>
      </c>
      <c r="B61" s="41" t="s">
        <v>88</v>
      </c>
      <c r="C61" s="41" t="s">
        <v>66</v>
      </c>
    </row>
    <row r="62" spans="1:3" x14ac:dyDescent="0.2">
      <c r="A62" t="s">
        <v>711</v>
      </c>
      <c r="B62" s="41" t="s">
        <v>15</v>
      </c>
      <c r="C62" s="41" t="s">
        <v>414</v>
      </c>
    </row>
    <row r="63" spans="1:3" x14ac:dyDescent="0.2">
      <c r="A63" t="s">
        <v>10</v>
      </c>
      <c r="B63" s="41" t="s">
        <v>72</v>
      </c>
      <c r="C63" s="41" t="s">
        <v>73</v>
      </c>
    </row>
    <row r="64" spans="1:3" x14ac:dyDescent="0.2">
      <c r="A64" t="s">
        <v>676</v>
      </c>
      <c r="B64" s="41" t="s">
        <v>805</v>
      </c>
      <c r="C64" s="41" t="s">
        <v>168</v>
      </c>
    </row>
    <row r="65" spans="1:3" x14ac:dyDescent="0.2">
      <c r="A65" t="s">
        <v>10</v>
      </c>
      <c r="B65" s="41" t="s">
        <v>52</v>
      </c>
      <c r="C65" s="41" t="s">
        <v>208</v>
      </c>
    </row>
    <row r="66" spans="1:3" x14ac:dyDescent="0.2">
      <c r="A66" t="s">
        <v>677</v>
      </c>
      <c r="B66" s="41" t="s">
        <v>806</v>
      </c>
      <c r="C66" s="41" t="s">
        <v>504</v>
      </c>
    </row>
    <row r="67" spans="1:3" x14ac:dyDescent="0.2">
      <c r="A67" t="s">
        <v>10</v>
      </c>
      <c r="B67" s="41" t="s">
        <v>381</v>
      </c>
      <c r="C67" s="41" t="s">
        <v>58</v>
      </c>
    </row>
    <row r="68" spans="1:3" x14ac:dyDescent="0.2">
      <c r="A68" t="s">
        <v>678</v>
      </c>
      <c r="B68" s="41" t="s">
        <v>807</v>
      </c>
      <c r="C68" s="41" t="s">
        <v>183</v>
      </c>
    </row>
    <row r="69" spans="1:3" x14ac:dyDescent="0.2">
      <c r="A69" t="s">
        <v>10</v>
      </c>
      <c r="B69" s="41" t="s">
        <v>49</v>
      </c>
      <c r="C69" s="41" t="s">
        <v>80</v>
      </c>
    </row>
    <row r="70" spans="1:3" x14ac:dyDescent="0.2">
      <c r="A70" t="s">
        <v>679</v>
      </c>
      <c r="B70" s="41" t="s">
        <v>808</v>
      </c>
      <c r="C70" s="41" t="s">
        <v>180</v>
      </c>
    </row>
    <row r="71" spans="1:3" x14ac:dyDescent="0.2">
      <c r="A71" t="s">
        <v>10</v>
      </c>
      <c r="B71" s="41" t="s">
        <v>91</v>
      </c>
      <c r="C71" s="41" t="s">
        <v>201</v>
      </c>
    </row>
    <row r="72" spans="1:3" x14ac:dyDescent="0.2">
      <c r="A72" t="s">
        <v>680</v>
      </c>
      <c r="B72" s="41" t="s">
        <v>195</v>
      </c>
      <c r="C72" s="41" t="s">
        <v>251</v>
      </c>
    </row>
    <row r="73" spans="1:3" x14ac:dyDescent="0.2">
      <c r="A73" t="s">
        <v>10</v>
      </c>
      <c r="B73" s="41" t="s">
        <v>241</v>
      </c>
      <c r="C73" s="41" t="s">
        <v>151</v>
      </c>
    </row>
    <row r="74" spans="1:3" x14ac:dyDescent="0.2">
      <c r="A74" t="s">
        <v>491</v>
      </c>
      <c r="B74" s="41" t="s">
        <v>809</v>
      </c>
      <c r="C74" s="41" t="s">
        <v>10</v>
      </c>
    </row>
    <row r="75" spans="1:3" x14ac:dyDescent="0.2">
      <c r="A75" t="s">
        <v>10</v>
      </c>
      <c r="B75" s="41" t="s">
        <v>129</v>
      </c>
      <c r="C75" s="41" t="s">
        <v>10</v>
      </c>
    </row>
    <row r="76" spans="1:3" x14ac:dyDescent="0.2">
      <c r="A76" t="s">
        <v>490</v>
      </c>
      <c r="B76" s="41" t="s">
        <v>810</v>
      </c>
      <c r="C76" s="41" t="s">
        <v>10</v>
      </c>
    </row>
    <row r="77" spans="1:3" x14ac:dyDescent="0.2">
      <c r="A77" t="s">
        <v>10</v>
      </c>
      <c r="B77" s="41" t="s">
        <v>129</v>
      </c>
      <c r="C77" s="41" t="s">
        <v>10</v>
      </c>
    </row>
    <row r="78" spans="1:3" x14ac:dyDescent="0.2">
      <c r="A78" t="s">
        <v>489</v>
      </c>
      <c r="B78" s="41" t="s">
        <v>811</v>
      </c>
      <c r="C78" s="41" t="s">
        <v>10</v>
      </c>
    </row>
    <row r="79" spans="1:3" x14ac:dyDescent="0.2">
      <c r="A79" t="s">
        <v>10</v>
      </c>
      <c r="B79" s="41" t="s">
        <v>80</v>
      </c>
      <c r="C79" s="41" t="s">
        <v>10</v>
      </c>
    </row>
    <row r="80" spans="1:3" x14ac:dyDescent="0.2">
      <c r="A80" t="s">
        <v>487</v>
      </c>
      <c r="B80" s="41" t="s">
        <v>606</v>
      </c>
      <c r="C80" s="41" t="s">
        <v>10</v>
      </c>
    </row>
    <row r="81" spans="1:3" x14ac:dyDescent="0.2">
      <c r="A81" t="s">
        <v>10</v>
      </c>
      <c r="B81" s="41" t="s">
        <v>225</v>
      </c>
      <c r="C81" s="41" t="s">
        <v>10</v>
      </c>
    </row>
    <row r="82" spans="1:3" x14ac:dyDescent="0.2">
      <c r="A82" t="s">
        <v>486</v>
      </c>
      <c r="B82" s="41" t="s">
        <v>638</v>
      </c>
      <c r="C82" s="41" t="s">
        <v>10</v>
      </c>
    </row>
    <row r="83" spans="1:3" x14ac:dyDescent="0.2">
      <c r="A83" t="s">
        <v>10</v>
      </c>
      <c r="B83" s="41" t="s">
        <v>136</v>
      </c>
      <c r="C83" s="41" t="s">
        <v>10</v>
      </c>
    </row>
    <row r="84" spans="1:3" x14ac:dyDescent="0.2">
      <c r="A84" t="s">
        <v>485</v>
      </c>
      <c r="B84" s="41" t="s">
        <v>812</v>
      </c>
      <c r="C84" s="41" t="s">
        <v>10</v>
      </c>
    </row>
    <row r="85" spans="1:3" x14ac:dyDescent="0.2">
      <c r="A85" t="s">
        <v>10</v>
      </c>
      <c r="B85" s="41" t="s">
        <v>255</v>
      </c>
      <c r="C85" s="41" t="s">
        <v>10</v>
      </c>
    </row>
    <row r="86" spans="1:3" x14ac:dyDescent="0.2">
      <c r="A86" t="s">
        <v>495</v>
      </c>
      <c r="B86" s="41" t="s">
        <v>10</v>
      </c>
      <c r="C86" s="41" t="s">
        <v>580</v>
      </c>
    </row>
    <row r="87" spans="1:3" x14ac:dyDescent="0.2">
      <c r="A87" t="s">
        <v>10</v>
      </c>
      <c r="B87" s="41" t="s">
        <v>10</v>
      </c>
      <c r="C87" s="41" t="s">
        <v>81</v>
      </c>
    </row>
    <row r="88" spans="1:3" x14ac:dyDescent="0.2">
      <c r="A88" t="s">
        <v>10</v>
      </c>
      <c r="B88" s="41" t="s">
        <v>10</v>
      </c>
      <c r="C88" s="41" t="s">
        <v>10</v>
      </c>
    </row>
    <row r="89" spans="1:3" x14ac:dyDescent="0.2">
      <c r="A89" s="42" t="s">
        <v>38</v>
      </c>
      <c r="B89" s="43" t="s">
        <v>561</v>
      </c>
      <c r="C89" s="43" t="s">
        <v>497</v>
      </c>
    </row>
    <row r="90" spans="1:3" x14ac:dyDescent="0.2">
      <c r="A90" t="s">
        <v>790</v>
      </c>
    </row>
    <row r="91" spans="1:3" x14ac:dyDescent="0.2">
      <c r="A91" t="s">
        <v>31</v>
      </c>
    </row>
    <row r="93" spans="1:3" ht="165" customHeight="1" x14ac:dyDescent="0.2">
      <c r="A93" s="57" t="s">
        <v>977</v>
      </c>
      <c r="B93" s="57"/>
      <c r="C93" s="57"/>
    </row>
    <row r="94" spans="1:3" x14ac:dyDescent="0.2">
      <c r="A94" s="38"/>
      <c r="B94" s="38"/>
      <c r="C94" s="38"/>
    </row>
    <row r="134" spans="4:6" ht="16" customHeight="1" x14ac:dyDescent="0.2">
      <c r="D134" s="38"/>
      <c r="E134" s="38"/>
      <c r="F134" s="38"/>
    </row>
    <row r="135" spans="4:6" ht="88" customHeight="1" x14ac:dyDescent="0.2">
      <c r="D135" s="38"/>
      <c r="E135" s="38"/>
      <c r="F135" s="38"/>
    </row>
  </sheetData>
  <mergeCells count="2">
    <mergeCell ref="A2:F2"/>
    <mergeCell ref="A93:C9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E8E2-DC23-6447-8E3C-C4165FEA3319}">
  <dimension ref="A1:A46"/>
  <sheetViews>
    <sheetView workbookViewId="0">
      <selection activeCell="B46" sqref="B46"/>
    </sheetView>
  </sheetViews>
  <sheetFormatPr baseColWidth="10" defaultRowHeight="16" x14ac:dyDescent="0.2"/>
  <sheetData>
    <row r="1" spans="1:1" x14ac:dyDescent="0.2">
      <c r="A1" t="s">
        <v>666</v>
      </c>
    </row>
    <row r="46" spans="1:1" x14ac:dyDescent="0.2">
      <c r="A46" t="s">
        <v>667</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C425-ACE4-0A47-AB77-2AE659ADF944}">
  <dimension ref="B2:B4"/>
  <sheetViews>
    <sheetView topLeftCell="A16" workbookViewId="0">
      <selection activeCell="P18" sqref="P18"/>
    </sheetView>
  </sheetViews>
  <sheetFormatPr baseColWidth="10" defaultRowHeight="16" x14ac:dyDescent="0.2"/>
  <cols>
    <col min="1" max="1" width="10.83203125" customWidth="1"/>
  </cols>
  <sheetData>
    <row r="2" spans="2:2" x14ac:dyDescent="0.2">
      <c r="B2" t="s">
        <v>967</v>
      </c>
    </row>
    <row r="3" spans="2:2" x14ac:dyDescent="0.2">
      <c r="B3" t="s">
        <v>966</v>
      </c>
    </row>
    <row r="4" spans="2:2" x14ac:dyDescent="0.2">
      <c r="B4" t="s">
        <v>968</v>
      </c>
    </row>
  </sheetData>
  <pageMargins left="0.7" right="0.7" top="0.75" bottom="0.75" header="0.3" footer="0.3"/>
  <pageSetup orientation="portrait" horizontalDpi="0" verticalDpi="0"/>
  <drawing r:id="rId1"/>
  <legacyDrawing r:id="rId2"/>
  <oleObjects>
    <mc:AlternateContent xmlns:mc="http://schemas.openxmlformats.org/markup-compatibility/2006">
      <mc:Choice Requires="x14">
        <oleObject progId="Document" shapeId="23554" r:id="rId3">
          <objectPr defaultSize="0" autoPict="0" r:id="rId4">
            <anchor moveWithCells="1">
              <from>
                <xdr:col>1</xdr:col>
                <xdr:colOff>25400</xdr:colOff>
                <xdr:row>4</xdr:row>
                <xdr:rowOff>127000</xdr:rowOff>
              </from>
              <to>
                <xdr:col>8</xdr:col>
                <xdr:colOff>127000</xdr:colOff>
                <xdr:row>46</xdr:row>
                <xdr:rowOff>165100</xdr:rowOff>
              </to>
            </anchor>
          </objectPr>
        </oleObject>
      </mc:Choice>
      <mc:Fallback>
        <oleObject progId="Document" shapeId="23554" r:id="rId3"/>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F2"/>
  <sheetViews>
    <sheetView workbookViewId="0">
      <selection activeCell="E25" sqref="E25"/>
    </sheetView>
  </sheetViews>
  <sheetFormatPr baseColWidth="10" defaultColWidth="10.6640625" defaultRowHeight="16" x14ac:dyDescent="0.2"/>
  <sheetData>
    <row r="2" spans="1:6" x14ac:dyDescent="0.2">
      <c r="A2" s="55" t="s">
        <v>521</v>
      </c>
      <c r="B2" s="55"/>
      <c r="C2" s="55"/>
      <c r="D2" s="55"/>
      <c r="E2" s="55"/>
      <c r="F2" s="55"/>
    </row>
  </sheetData>
  <mergeCells count="1">
    <mergeCell ref="A2:F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95"/>
  <sheetViews>
    <sheetView zoomScale="101" workbookViewId="0">
      <selection activeCell="C100" sqref="C100"/>
    </sheetView>
  </sheetViews>
  <sheetFormatPr baseColWidth="10" defaultColWidth="10.83203125" defaultRowHeight="14" x14ac:dyDescent="0.2"/>
  <cols>
    <col min="1" max="1" width="30.6640625" style="1" customWidth="1"/>
    <col min="2" max="2" width="12.83203125" style="1" customWidth="1"/>
    <col min="3" max="3" width="17.1640625" style="1" customWidth="1"/>
    <col min="4" max="4" width="14.5" style="1" customWidth="1"/>
    <col min="5" max="6" width="12.83203125" style="1" customWidth="1"/>
    <col min="7" max="16384" width="10.83203125" style="1"/>
  </cols>
  <sheetData>
    <row r="2" spans="1:6" ht="16" x14ac:dyDescent="0.2">
      <c r="A2" s="56" t="s">
        <v>665</v>
      </c>
      <c r="B2" s="56"/>
      <c r="C2" s="56"/>
      <c r="D2" s="56"/>
      <c r="E2" s="56"/>
      <c r="F2" s="56"/>
    </row>
    <row r="3" spans="1:6" ht="16" x14ac:dyDescent="0.2">
      <c r="A3" s="39" t="s">
        <v>10</v>
      </c>
      <c r="B3" s="40" t="s">
        <v>26</v>
      </c>
      <c r="C3" s="40" t="s">
        <v>25</v>
      </c>
      <c r="D3" s="40" t="s">
        <v>162</v>
      </c>
      <c r="E3" s="40" t="s">
        <v>161</v>
      </c>
      <c r="F3" s="40" t="s">
        <v>160</v>
      </c>
    </row>
    <row r="4" spans="1:6" ht="16" x14ac:dyDescent="0.2">
      <c r="A4" t="s">
        <v>24</v>
      </c>
      <c r="B4" s="41" t="s">
        <v>159</v>
      </c>
      <c r="C4" s="41" t="s">
        <v>158</v>
      </c>
      <c r="D4" s="41" t="s">
        <v>157</v>
      </c>
      <c r="E4" s="41" t="s">
        <v>156</v>
      </c>
      <c r="F4" s="41" t="s">
        <v>155</v>
      </c>
    </row>
    <row r="5" spans="1:6" ht="16" x14ac:dyDescent="0.2">
      <c r="A5" s="39" t="s">
        <v>10</v>
      </c>
      <c r="B5" s="40" t="s">
        <v>10</v>
      </c>
      <c r="C5" s="40" t="s">
        <v>10</v>
      </c>
      <c r="D5" s="40" t="s">
        <v>10</v>
      </c>
      <c r="E5" s="40" t="s">
        <v>10</v>
      </c>
      <c r="F5" s="40" t="s">
        <v>10</v>
      </c>
    </row>
    <row r="6" spans="1:6" ht="16" x14ac:dyDescent="0.2">
      <c r="A6" t="s">
        <v>681</v>
      </c>
      <c r="B6" s="41" t="s">
        <v>230</v>
      </c>
      <c r="C6" s="41" t="s">
        <v>79</v>
      </c>
      <c r="D6" s="41" t="s">
        <v>378</v>
      </c>
      <c r="E6" s="41" t="s">
        <v>424</v>
      </c>
      <c r="F6" s="41" t="s">
        <v>222</v>
      </c>
    </row>
    <row r="7" spans="1:6" ht="16" x14ac:dyDescent="0.2">
      <c r="A7" t="s">
        <v>10</v>
      </c>
      <c r="B7" s="41" t="s">
        <v>181</v>
      </c>
      <c r="C7" s="41" t="s">
        <v>181</v>
      </c>
      <c r="D7" s="41" t="s">
        <v>181</v>
      </c>
      <c r="E7" s="41" t="s">
        <v>181</v>
      </c>
      <c r="F7" s="41" t="s">
        <v>73</v>
      </c>
    </row>
    <row r="8" spans="1:6" ht="16" x14ac:dyDescent="0.2">
      <c r="A8" t="s">
        <v>682</v>
      </c>
      <c r="B8" s="41" t="s">
        <v>170</v>
      </c>
      <c r="C8" s="41" t="s">
        <v>150</v>
      </c>
      <c r="D8" s="41" t="s">
        <v>79</v>
      </c>
      <c r="E8" s="41" t="s">
        <v>128</v>
      </c>
      <c r="F8" s="41" t="s">
        <v>82</v>
      </c>
    </row>
    <row r="9" spans="1:6" ht="16" x14ac:dyDescent="0.2">
      <c r="A9" t="s">
        <v>10</v>
      </c>
      <c r="B9" s="41" t="s">
        <v>66</v>
      </c>
      <c r="C9" s="41" t="s">
        <v>66</v>
      </c>
      <c r="D9" s="41" t="s">
        <v>66</v>
      </c>
      <c r="E9" s="41" t="s">
        <v>66</v>
      </c>
      <c r="F9" s="41" t="s">
        <v>88</v>
      </c>
    </row>
    <row r="10" spans="1:6" ht="16" x14ac:dyDescent="0.2">
      <c r="A10" t="s">
        <v>657</v>
      </c>
      <c r="B10" s="41" t="s">
        <v>535</v>
      </c>
      <c r="C10" s="41" t="s">
        <v>516</v>
      </c>
      <c r="D10" s="41" t="s">
        <v>537</v>
      </c>
      <c r="E10" s="41" t="s">
        <v>538</v>
      </c>
      <c r="F10" s="41" t="s">
        <v>244</v>
      </c>
    </row>
    <row r="11" spans="1:6" ht="16" x14ac:dyDescent="0.2">
      <c r="A11" t="s">
        <v>10</v>
      </c>
      <c r="B11" s="41" t="s">
        <v>59</v>
      </c>
      <c r="C11" s="41" t="s">
        <v>209</v>
      </c>
      <c r="D11" s="41" t="s">
        <v>144</v>
      </c>
      <c r="E11" s="41" t="s">
        <v>51</v>
      </c>
      <c r="F11" s="41" t="s">
        <v>144</v>
      </c>
    </row>
    <row r="12" spans="1:6" ht="16" x14ac:dyDescent="0.2">
      <c r="A12" t="s">
        <v>717</v>
      </c>
      <c r="B12" s="41" t="s">
        <v>10</v>
      </c>
      <c r="C12" s="41" t="s">
        <v>125</v>
      </c>
      <c r="D12" s="41" t="s">
        <v>125</v>
      </c>
      <c r="E12" s="41" t="s">
        <v>125</v>
      </c>
      <c r="F12" s="41" t="s">
        <v>63</v>
      </c>
    </row>
    <row r="13" spans="1:6" ht="16" x14ac:dyDescent="0.2">
      <c r="A13" t="s">
        <v>10</v>
      </c>
      <c r="B13" s="41" t="s">
        <v>10</v>
      </c>
      <c r="C13" s="41" t="s">
        <v>143</v>
      </c>
      <c r="D13" s="41" t="s">
        <v>143</v>
      </c>
      <c r="E13" s="41" t="s">
        <v>143</v>
      </c>
      <c r="F13" s="41" t="s">
        <v>143</v>
      </c>
    </row>
    <row r="14" spans="1:6" ht="16" x14ac:dyDescent="0.2">
      <c r="A14" t="s">
        <v>759</v>
      </c>
      <c r="B14" s="41" t="s">
        <v>10</v>
      </c>
      <c r="C14" s="41" t="s">
        <v>142</v>
      </c>
      <c r="D14" s="41" t="s">
        <v>142</v>
      </c>
      <c r="E14" s="41" t="s">
        <v>142</v>
      </c>
      <c r="F14" s="41" t="s">
        <v>142</v>
      </c>
    </row>
    <row r="15" spans="1:6" ht="16" x14ac:dyDescent="0.2">
      <c r="A15" t="s">
        <v>10</v>
      </c>
      <c r="B15" s="41" t="s">
        <v>10</v>
      </c>
      <c r="C15" s="41" t="s">
        <v>140</v>
      </c>
      <c r="D15" s="41" t="s">
        <v>140</v>
      </c>
      <c r="E15" s="41" t="s">
        <v>140</v>
      </c>
      <c r="F15" s="41" t="s">
        <v>140</v>
      </c>
    </row>
    <row r="16" spans="1:6" ht="16" x14ac:dyDescent="0.2">
      <c r="A16" t="s">
        <v>695</v>
      </c>
      <c r="B16" s="41" t="s">
        <v>10</v>
      </c>
      <c r="C16" s="41" t="s">
        <v>813</v>
      </c>
      <c r="D16" s="41" t="s">
        <v>539</v>
      </c>
      <c r="E16" s="41" t="s">
        <v>409</v>
      </c>
      <c r="F16" s="41" t="s">
        <v>540</v>
      </c>
    </row>
    <row r="17" spans="1:6" ht="16" x14ac:dyDescent="0.2">
      <c r="A17" t="s">
        <v>10</v>
      </c>
      <c r="B17" s="41" t="s">
        <v>10</v>
      </c>
      <c r="C17" s="41" t="s">
        <v>138</v>
      </c>
      <c r="D17" s="41" t="s">
        <v>80</v>
      </c>
      <c r="E17" s="41" t="s">
        <v>138</v>
      </c>
      <c r="F17" s="41" t="s">
        <v>49</v>
      </c>
    </row>
    <row r="18" spans="1:6" ht="16" x14ac:dyDescent="0.2">
      <c r="A18" t="s">
        <v>697</v>
      </c>
      <c r="B18" s="41" t="s">
        <v>10</v>
      </c>
      <c r="C18" s="41" t="s">
        <v>597</v>
      </c>
      <c r="D18" s="41" t="s">
        <v>541</v>
      </c>
      <c r="E18" s="41" t="s">
        <v>137</v>
      </c>
      <c r="F18" s="41" t="s">
        <v>536</v>
      </c>
    </row>
    <row r="19" spans="1:6" ht="16" x14ac:dyDescent="0.2">
      <c r="A19" t="s">
        <v>10</v>
      </c>
      <c r="B19" s="41" t="s">
        <v>10</v>
      </c>
      <c r="C19" s="41" t="s">
        <v>135</v>
      </c>
      <c r="D19" s="41" t="s">
        <v>136</v>
      </c>
      <c r="E19" s="41" t="s">
        <v>241</v>
      </c>
      <c r="F19" s="41" t="s">
        <v>135</v>
      </c>
    </row>
    <row r="20" spans="1:6" ht="16" x14ac:dyDescent="0.2">
      <c r="A20" t="s">
        <v>698</v>
      </c>
      <c r="B20" s="41" t="s">
        <v>10</v>
      </c>
      <c r="C20" s="41" t="s">
        <v>814</v>
      </c>
      <c r="D20" s="41" t="s">
        <v>542</v>
      </c>
      <c r="E20" s="41" t="s">
        <v>543</v>
      </c>
      <c r="F20" s="41" t="s">
        <v>544</v>
      </c>
    </row>
    <row r="21" spans="1:6" ht="16" x14ac:dyDescent="0.2">
      <c r="A21" t="s">
        <v>10</v>
      </c>
      <c r="B21" s="41" t="s">
        <v>10</v>
      </c>
      <c r="C21" s="41" t="s">
        <v>133</v>
      </c>
      <c r="D21" s="41" t="s">
        <v>133</v>
      </c>
      <c r="E21" s="41" t="s">
        <v>43</v>
      </c>
      <c r="F21" s="41" t="s">
        <v>43</v>
      </c>
    </row>
    <row r="22" spans="1:6" ht="16" x14ac:dyDescent="0.2">
      <c r="A22" t="s">
        <v>699</v>
      </c>
      <c r="B22" s="41" t="s">
        <v>10</v>
      </c>
      <c r="C22" s="41" t="s">
        <v>126</v>
      </c>
      <c r="D22" s="41" t="s">
        <v>116</v>
      </c>
      <c r="E22" s="41" t="s">
        <v>128</v>
      </c>
      <c r="F22" s="41" t="s">
        <v>170</v>
      </c>
    </row>
    <row r="23" spans="1:6" ht="16" x14ac:dyDescent="0.2">
      <c r="A23" t="s">
        <v>10</v>
      </c>
      <c r="B23" s="41" t="s">
        <v>10</v>
      </c>
      <c r="C23" s="41" t="s">
        <v>85</v>
      </c>
      <c r="D23" s="41" t="s">
        <v>49</v>
      </c>
      <c r="E23" s="41" t="s">
        <v>85</v>
      </c>
      <c r="F23" s="41" t="s">
        <v>129</v>
      </c>
    </row>
    <row r="24" spans="1:6" ht="16" x14ac:dyDescent="0.2">
      <c r="A24" t="s">
        <v>700</v>
      </c>
      <c r="B24" s="41" t="s">
        <v>10</v>
      </c>
      <c r="C24" s="41" t="s">
        <v>116</v>
      </c>
      <c r="D24" s="41" t="s">
        <v>75</v>
      </c>
      <c r="E24" s="41" t="s">
        <v>150</v>
      </c>
      <c r="F24" s="41" t="s">
        <v>349</v>
      </c>
    </row>
    <row r="25" spans="1:6" ht="16" x14ac:dyDescent="0.2">
      <c r="A25" t="s">
        <v>10</v>
      </c>
      <c r="B25" s="41" t="s">
        <v>10</v>
      </c>
      <c r="C25" s="41" t="s">
        <v>47</v>
      </c>
      <c r="D25" s="41" t="s">
        <v>47</v>
      </c>
      <c r="E25" s="41" t="s">
        <v>48</v>
      </c>
      <c r="F25" s="41" t="s">
        <v>80</v>
      </c>
    </row>
    <row r="26" spans="1:6" ht="16" x14ac:dyDescent="0.2">
      <c r="A26" t="s">
        <v>701</v>
      </c>
      <c r="B26" s="41" t="s">
        <v>10</v>
      </c>
      <c r="C26" s="41" t="s">
        <v>177</v>
      </c>
      <c r="D26" s="41" t="s">
        <v>371</v>
      </c>
      <c r="E26" s="41" t="s">
        <v>192</v>
      </c>
      <c r="F26" s="41" t="s">
        <v>252</v>
      </c>
    </row>
    <row r="27" spans="1:6" ht="16" x14ac:dyDescent="0.2">
      <c r="A27" t="s">
        <v>10</v>
      </c>
      <c r="B27" s="41" t="s">
        <v>10</v>
      </c>
      <c r="C27" s="41" t="s">
        <v>45</v>
      </c>
      <c r="D27" s="41" t="s">
        <v>132</v>
      </c>
      <c r="E27" s="41" t="s">
        <v>120</v>
      </c>
      <c r="F27" s="41" t="s">
        <v>237</v>
      </c>
    </row>
    <row r="28" spans="1:6" ht="16" x14ac:dyDescent="0.2">
      <c r="A28" t="s">
        <v>702</v>
      </c>
      <c r="B28" s="41" t="s">
        <v>10</v>
      </c>
      <c r="C28" s="41" t="s">
        <v>219</v>
      </c>
      <c r="D28" s="41" t="s">
        <v>198</v>
      </c>
      <c r="E28" s="41" t="s">
        <v>377</v>
      </c>
      <c r="F28" s="41" t="s">
        <v>82</v>
      </c>
    </row>
    <row r="29" spans="1:6" ht="16" x14ac:dyDescent="0.2">
      <c r="A29" t="s">
        <v>10</v>
      </c>
      <c r="B29" s="41" t="s">
        <v>10</v>
      </c>
      <c r="C29" s="41" t="s">
        <v>114</v>
      </c>
      <c r="D29" s="41" t="s">
        <v>152</v>
      </c>
      <c r="E29" s="41" t="s">
        <v>114</v>
      </c>
      <c r="F29" s="41" t="s">
        <v>151</v>
      </c>
    </row>
    <row r="30" spans="1:6" ht="16" x14ac:dyDescent="0.2">
      <c r="A30" t="s">
        <v>703</v>
      </c>
      <c r="B30" s="41" t="s">
        <v>10</v>
      </c>
      <c r="C30" s="41" t="s">
        <v>356</v>
      </c>
      <c r="D30" s="41" t="s">
        <v>112</v>
      </c>
      <c r="E30" s="41" t="s">
        <v>232</v>
      </c>
      <c r="F30" s="41" t="s">
        <v>169</v>
      </c>
    </row>
    <row r="31" spans="1:6" ht="16" x14ac:dyDescent="0.2">
      <c r="A31" t="s">
        <v>10</v>
      </c>
      <c r="B31" s="41" t="s">
        <v>10</v>
      </c>
      <c r="C31" s="41" t="s">
        <v>132</v>
      </c>
      <c r="D31" s="41" t="s">
        <v>43</v>
      </c>
      <c r="E31" s="41" t="s">
        <v>107</v>
      </c>
      <c r="F31" s="41" t="s">
        <v>121</v>
      </c>
    </row>
    <row r="32" spans="1:6" ht="16" x14ac:dyDescent="0.2">
      <c r="A32" t="s">
        <v>704</v>
      </c>
      <c r="B32" s="41" t="s">
        <v>10</v>
      </c>
      <c r="C32" s="41" t="s">
        <v>56</v>
      </c>
      <c r="D32" s="41" t="s">
        <v>53</v>
      </c>
      <c r="E32" s="41" t="s">
        <v>22</v>
      </c>
      <c r="F32" s="41" t="s">
        <v>272</v>
      </c>
    </row>
    <row r="33" spans="1:6" ht="16" x14ac:dyDescent="0.2">
      <c r="A33" t="s">
        <v>10</v>
      </c>
      <c r="B33" s="41" t="s">
        <v>10</v>
      </c>
      <c r="C33" s="41" t="s">
        <v>815</v>
      </c>
      <c r="D33" s="41" t="s">
        <v>426</v>
      </c>
      <c r="E33" s="41" t="s">
        <v>102</v>
      </c>
      <c r="F33" s="41" t="s">
        <v>122</v>
      </c>
    </row>
    <row r="34" spans="1:6" ht="16" x14ac:dyDescent="0.2">
      <c r="A34" t="s">
        <v>705</v>
      </c>
      <c r="B34" s="41" t="s">
        <v>10</v>
      </c>
      <c r="C34" s="41" t="s">
        <v>100</v>
      </c>
      <c r="D34" s="41" t="s">
        <v>213</v>
      </c>
      <c r="E34" s="41" t="s">
        <v>396</v>
      </c>
      <c r="F34" s="41" t="s">
        <v>510</v>
      </c>
    </row>
    <row r="35" spans="1:6" ht="16" x14ac:dyDescent="0.2">
      <c r="A35" t="s">
        <v>10</v>
      </c>
      <c r="B35" s="41" t="s">
        <v>10</v>
      </c>
      <c r="C35" s="41" t="s">
        <v>98</v>
      </c>
      <c r="D35" s="41" t="s">
        <v>191</v>
      </c>
      <c r="E35" s="41" t="s">
        <v>96</v>
      </c>
      <c r="F35" s="41" t="s">
        <v>254</v>
      </c>
    </row>
    <row r="36" spans="1:6" ht="16" x14ac:dyDescent="0.2">
      <c r="A36" t="s">
        <v>761</v>
      </c>
      <c r="B36" s="41" t="s">
        <v>10</v>
      </c>
      <c r="C36" s="41" t="s">
        <v>10</v>
      </c>
      <c r="D36" s="41" t="s">
        <v>431</v>
      </c>
      <c r="E36" s="41" t="s">
        <v>251</v>
      </c>
      <c r="F36" s="41" t="s">
        <v>93</v>
      </c>
    </row>
    <row r="37" spans="1:6" ht="16" x14ac:dyDescent="0.2">
      <c r="A37" t="s">
        <v>10</v>
      </c>
      <c r="B37" s="41" t="s">
        <v>10</v>
      </c>
      <c r="C37" s="41" t="s">
        <v>10</v>
      </c>
      <c r="D37" s="41" t="s">
        <v>47</v>
      </c>
      <c r="E37" s="41" t="s">
        <v>80</v>
      </c>
      <c r="F37" s="41" t="s">
        <v>48</v>
      </c>
    </row>
    <row r="38" spans="1:6" ht="16" x14ac:dyDescent="0.2">
      <c r="A38" t="s">
        <v>762</v>
      </c>
      <c r="B38" s="41" t="s">
        <v>10</v>
      </c>
      <c r="C38" s="41" t="s">
        <v>10</v>
      </c>
      <c r="D38" s="41" t="s">
        <v>236</v>
      </c>
      <c r="E38" s="41" t="s">
        <v>71</v>
      </c>
      <c r="F38" s="41" t="s">
        <v>123</v>
      </c>
    </row>
    <row r="39" spans="1:6" ht="16" x14ac:dyDescent="0.2">
      <c r="A39" t="s">
        <v>10</v>
      </c>
      <c r="B39" s="41" t="s">
        <v>10</v>
      </c>
      <c r="C39" s="41" t="s">
        <v>10</v>
      </c>
      <c r="D39" s="41" t="s">
        <v>62</v>
      </c>
      <c r="E39" s="41" t="s">
        <v>201</v>
      </c>
      <c r="F39" s="41" t="s">
        <v>201</v>
      </c>
    </row>
    <row r="40" spans="1:6" ht="16" x14ac:dyDescent="0.2">
      <c r="A40" t="s">
        <v>763</v>
      </c>
      <c r="B40" s="41" t="s">
        <v>10</v>
      </c>
      <c r="C40" s="41" t="s">
        <v>10</v>
      </c>
      <c r="D40" s="41" t="s">
        <v>149</v>
      </c>
      <c r="E40" s="41" t="s">
        <v>69</v>
      </c>
      <c r="F40" s="41" t="s">
        <v>176</v>
      </c>
    </row>
    <row r="41" spans="1:6" ht="16" x14ac:dyDescent="0.2">
      <c r="A41" t="s">
        <v>10</v>
      </c>
      <c r="B41" s="41" t="s">
        <v>10</v>
      </c>
      <c r="C41" s="41" t="s">
        <v>10</v>
      </c>
      <c r="D41" s="41" t="s">
        <v>201</v>
      </c>
      <c r="E41" s="41" t="s">
        <v>47</v>
      </c>
      <c r="F41" s="41" t="s">
        <v>47</v>
      </c>
    </row>
    <row r="42" spans="1:6" ht="16" x14ac:dyDescent="0.2">
      <c r="A42" t="s">
        <v>764</v>
      </c>
      <c r="B42" s="41" t="s">
        <v>10</v>
      </c>
      <c r="C42" s="41" t="s">
        <v>10</v>
      </c>
      <c r="D42" s="41" t="s">
        <v>79</v>
      </c>
      <c r="E42" s="41" t="s">
        <v>545</v>
      </c>
      <c r="F42" s="41" t="s">
        <v>131</v>
      </c>
    </row>
    <row r="43" spans="1:6" ht="16" x14ac:dyDescent="0.2">
      <c r="A43" t="s">
        <v>10</v>
      </c>
      <c r="B43" s="41" t="s">
        <v>10</v>
      </c>
      <c r="C43" s="41" t="s">
        <v>10</v>
      </c>
      <c r="D43" s="41" t="s">
        <v>201</v>
      </c>
      <c r="E43" s="41" t="s">
        <v>48</v>
      </c>
      <c r="F43" s="41" t="s">
        <v>47</v>
      </c>
    </row>
    <row r="44" spans="1:6" ht="16" x14ac:dyDescent="0.2">
      <c r="A44" t="s">
        <v>713</v>
      </c>
      <c r="B44" s="41" t="s">
        <v>10</v>
      </c>
      <c r="C44" s="41" t="s">
        <v>10</v>
      </c>
      <c r="D44" s="41" t="s">
        <v>394</v>
      </c>
      <c r="E44" s="41" t="s">
        <v>546</v>
      </c>
      <c r="F44" s="41" t="s">
        <v>547</v>
      </c>
    </row>
    <row r="45" spans="1:6" ht="16" x14ac:dyDescent="0.2">
      <c r="A45" t="s">
        <v>10</v>
      </c>
      <c r="B45" s="41" t="s">
        <v>10</v>
      </c>
      <c r="C45" s="41" t="s">
        <v>10</v>
      </c>
      <c r="D45" s="41" t="s">
        <v>51</v>
      </c>
      <c r="E45" s="41" t="s">
        <v>144</v>
      </c>
      <c r="F45" s="41" t="s">
        <v>208</v>
      </c>
    </row>
    <row r="46" spans="1:6" ht="16" x14ac:dyDescent="0.2">
      <c r="A46" t="s">
        <v>714</v>
      </c>
      <c r="B46" s="41" t="s">
        <v>10</v>
      </c>
      <c r="C46" s="41" t="s">
        <v>10</v>
      </c>
      <c r="D46" s="41" t="s">
        <v>548</v>
      </c>
      <c r="E46" s="41" t="s">
        <v>549</v>
      </c>
      <c r="F46" s="41" t="s">
        <v>511</v>
      </c>
    </row>
    <row r="47" spans="1:6" ht="16" x14ac:dyDescent="0.2">
      <c r="A47" t="s">
        <v>10</v>
      </c>
      <c r="B47" s="41" t="s">
        <v>10</v>
      </c>
      <c r="C47" s="41" t="s">
        <v>10</v>
      </c>
      <c r="D47" s="41" t="s">
        <v>145</v>
      </c>
      <c r="E47" s="41" t="s">
        <v>59</v>
      </c>
      <c r="F47" s="41" t="s">
        <v>91</v>
      </c>
    </row>
    <row r="48" spans="1:6" ht="16" x14ac:dyDescent="0.2">
      <c r="A48" t="s">
        <v>712</v>
      </c>
      <c r="B48" s="41" t="s">
        <v>10</v>
      </c>
      <c r="C48" s="41" t="s">
        <v>10</v>
      </c>
      <c r="D48" s="41" t="s">
        <v>87</v>
      </c>
      <c r="E48" s="41" t="s">
        <v>371</v>
      </c>
      <c r="F48" s="41" t="s">
        <v>130</v>
      </c>
    </row>
    <row r="49" spans="1:6" ht="16" x14ac:dyDescent="0.2">
      <c r="A49" t="s">
        <v>10</v>
      </c>
      <c r="B49" s="41" t="s">
        <v>10</v>
      </c>
      <c r="C49" s="41" t="s">
        <v>10</v>
      </c>
      <c r="D49" s="41" t="s">
        <v>85</v>
      </c>
      <c r="E49" s="41" t="s">
        <v>129</v>
      </c>
      <c r="F49" s="41" t="s">
        <v>68</v>
      </c>
    </row>
    <row r="50" spans="1:6" ht="16" x14ac:dyDescent="0.2">
      <c r="A50" t="s">
        <v>715</v>
      </c>
      <c r="B50" s="41" t="s">
        <v>10</v>
      </c>
      <c r="C50" s="41" t="s">
        <v>10</v>
      </c>
      <c r="D50" s="41" t="s">
        <v>353</v>
      </c>
      <c r="E50" s="41" t="s">
        <v>214</v>
      </c>
      <c r="F50" s="41" t="s">
        <v>368</v>
      </c>
    </row>
    <row r="51" spans="1:6" ht="16" x14ac:dyDescent="0.2">
      <c r="A51" t="s">
        <v>10</v>
      </c>
      <c r="B51" s="41" t="s">
        <v>10</v>
      </c>
      <c r="C51" s="41" t="s">
        <v>10</v>
      </c>
      <c r="D51" s="41" t="s">
        <v>133</v>
      </c>
      <c r="E51" s="41" t="s">
        <v>132</v>
      </c>
      <c r="F51" s="41" t="s">
        <v>107</v>
      </c>
    </row>
    <row r="52" spans="1:6" ht="16" x14ac:dyDescent="0.2">
      <c r="A52" t="s">
        <v>671</v>
      </c>
      <c r="B52" s="41" t="s">
        <v>10</v>
      </c>
      <c r="C52" s="41" t="s">
        <v>10</v>
      </c>
      <c r="D52" s="41" t="s">
        <v>205</v>
      </c>
      <c r="E52" s="41" t="s">
        <v>150</v>
      </c>
      <c r="F52" s="41" t="s">
        <v>378</v>
      </c>
    </row>
    <row r="53" spans="1:6" ht="16" x14ac:dyDescent="0.2">
      <c r="A53" t="s">
        <v>10</v>
      </c>
      <c r="B53" s="41" t="s">
        <v>10</v>
      </c>
      <c r="C53" s="41" t="s">
        <v>10</v>
      </c>
      <c r="D53" s="41" t="s">
        <v>88</v>
      </c>
      <c r="E53" s="41" t="s">
        <v>81</v>
      </c>
      <c r="F53" s="41" t="s">
        <v>224</v>
      </c>
    </row>
    <row r="54" spans="1:6" ht="16" x14ac:dyDescent="0.2">
      <c r="A54" t="s">
        <v>672</v>
      </c>
      <c r="B54" s="41" t="s">
        <v>10</v>
      </c>
      <c r="C54" s="41" t="s">
        <v>10</v>
      </c>
      <c r="D54" s="41" t="s">
        <v>550</v>
      </c>
      <c r="E54" s="41" t="s">
        <v>551</v>
      </c>
      <c r="F54" s="41" t="s">
        <v>552</v>
      </c>
    </row>
    <row r="55" spans="1:6" ht="16" x14ac:dyDescent="0.2">
      <c r="A55" t="s">
        <v>10</v>
      </c>
      <c r="B55" s="41" t="s">
        <v>10</v>
      </c>
      <c r="C55" s="41" t="s">
        <v>10</v>
      </c>
      <c r="D55" s="41" t="s">
        <v>138</v>
      </c>
      <c r="E55" s="41" t="s">
        <v>49</v>
      </c>
      <c r="F55" s="41" t="s">
        <v>85</v>
      </c>
    </row>
    <row r="56" spans="1:6" ht="16" x14ac:dyDescent="0.2">
      <c r="A56" t="s">
        <v>673</v>
      </c>
      <c r="B56" s="41" t="s">
        <v>10</v>
      </c>
      <c r="C56" s="41" t="s">
        <v>10</v>
      </c>
      <c r="D56" s="41" t="s">
        <v>117</v>
      </c>
      <c r="E56" s="41" t="s">
        <v>77</v>
      </c>
      <c r="F56" s="41" t="s">
        <v>439</v>
      </c>
    </row>
    <row r="57" spans="1:6" ht="16" x14ac:dyDescent="0.2">
      <c r="A57" t="s">
        <v>10</v>
      </c>
      <c r="B57" s="41" t="s">
        <v>10</v>
      </c>
      <c r="C57" s="41" t="s">
        <v>10</v>
      </c>
      <c r="D57" s="41" t="s">
        <v>67</v>
      </c>
      <c r="E57" s="41" t="s">
        <v>66</v>
      </c>
      <c r="F57" s="41" t="s">
        <v>66</v>
      </c>
    </row>
    <row r="58" spans="1:6" ht="16" x14ac:dyDescent="0.2">
      <c r="A58" t="s">
        <v>674</v>
      </c>
      <c r="B58" s="41" t="s">
        <v>10</v>
      </c>
      <c r="C58" s="41" t="s">
        <v>10</v>
      </c>
      <c r="D58" s="41" t="s">
        <v>202</v>
      </c>
      <c r="E58" s="41" t="s">
        <v>202</v>
      </c>
      <c r="F58" s="41" t="s">
        <v>202</v>
      </c>
    </row>
    <row r="59" spans="1:6" ht="16" x14ac:dyDescent="0.2">
      <c r="A59" t="s">
        <v>10</v>
      </c>
      <c r="B59" s="41" t="s">
        <v>10</v>
      </c>
      <c r="C59" s="41" t="s">
        <v>10</v>
      </c>
      <c r="D59" s="41" t="s">
        <v>48</v>
      </c>
      <c r="E59" s="41" t="s">
        <v>80</v>
      </c>
      <c r="F59" s="41" t="s">
        <v>80</v>
      </c>
    </row>
    <row r="60" spans="1:6" ht="16" x14ac:dyDescent="0.2">
      <c r="A60" t="s">
        <v>675</v>
      </c>
      <c r="B60" s="41" t="s">
        <v>10</v>
      </c>
      <c r="C60" s="41" t="s">
        <v>10</v>
      </c>
      <c r="D60" s="41" t="s">
        <v>71</v>
      </c>
      <c r="E60" s="41" t="s">
        <v>15</v>
      </c>
      <c r="F60" s="41" t="s">
        <v>269</v>
      </c>
    </row>
    <row r="61" spans="1:6" ht="16" x14ac:dyDescent="0.2">
      <c r="A61" t="s">
        <v>10</v>
      </c>
      <c r="B61" s="41" t="s">
        <v>10</v>
      </c>
      <c r="C61" s="41" t="s">
        <v>10</v>
      </c>
      <c r="D61" s="41" t="s">
        <v>67</v>
      </c>
      <c r="E61" s="41" t="s">
        <v>66</v>
      </c>
      <c r="F61" s="41" t="s">
        <v>66</v>
      </c>
    </row>
    <row r="62" spans="1:6" ht="16" x14ac:dyDescent="0.2">
      <c r="A62" t="s">
        <v>711</v>
      </c>
      <c r="B62" s="41" t="s">
        <v>10</v>
      </c>
      <c r="C62" s="41" t="s">
        <v>10</v>
      </c>
      <c r="D62" s="41" t="s">
        <v>429</v>
      </c>
      <c r="E62" s="41" t="s">
        <v>64</v>
      </c>
      <c r="F62" s="41" t="s">
        <v>186</v>
      </c>
    </row>
    <row r="63" spans="1:6" ht="16" x14ac:dyDescent="0.2">
      <c r="A63" t="s">
        <v>10</v>
      </c>
      <c r="B63" s="41" t="s">
        <v>10</v>
      </c>
      <c r="C63" s="41" t="s">
        <v>10</v>
      </c>
      <c r="D63" s="41" t="s">
        <v>201</v>
      </c>
      <c r="E63" s="41" t="s">
        <v>201</v>
      </c>
      <c r="F63" s="41" t="s">
        <v>201</v>
      </c>
    </row>
    <row r="64" spans="1:6" ht="16" x14ac:dyDescent="0.2">
      <c r="A64" t="s">
        <v>676</v>
      </c>
      <c r="B64" s="41" t="s">
        <v>10</v>
      </c>
      <c r="C64" s="41" t="s">
        <v>10</v>
      </c>
      <c r="D64" s="41" t="s">
        <v>10</v>
      </c>
      <c r="E64" s="41" t="s">
        <v>553</v>
      </c>
      <c r="F64" s="41" t="s">
        <v>438</v>
      </c>
    </row>
    <row r="65" spans="1:6" ht="16" x14ac:dyDescent="0.2">
      <c r="A65" t="s">
        <v>10</v>
      </c>
      <c r="B65" s="41" t="s">
        <v>10</v>
      </c>
      <c r="C65" s="41" t="s">
        <v>10</v>
      </c>
      <c r="D65" s="41" t="s">
        <v>10</v>
      </c>
      <c r="E65" s="41" t="s">
        <v>60</v>
      </c>
      <c r="F65" s="41" t="s">
        <v>59</v>
      </c>
    </row>
    <row r="66" spans="1:6" ht="16" x14ac:dyDescent="0.2">
      <c r="A66" t="s">
        <v>677</v>
      </c>
      <c r="B66" s="41" t="s">
        <v>10</v>
      </c>
      <c r="C66" s="41" t="s">
        <v>10</v>
      </c>
      <c r="D66" s="41" t="s">
        <v>10</v>
      </c>
      <c r="E66" s="41" t="s">
        <v>61</v>
      </c>
      <c r="F66" s="41" t="s">
        <v>554</v>
      </c>
    </row>
    <row r="67" spans="1:6" ht="16" x14ac:dyDescent="0.2">
      <c r="A67" t="s">
        <v>10</v>
      </c>
      <c r="B67" s="41" t="s">
        <v>10</v>
      </c>
      <c r="C67" s="41" t="s">
        <v>10</v>
      </c>
      <c r="D67" s="41" t="s">
        <v>10</v>
      </c>
      <c r="E67" s="41" t="s">
        <v>58</v>
      </c>
      <c r="F67" s="41" t="s">
        <v>369</v>
      </c>
    </row>
    <row r="68" spans="1:6" ht="16" x14ac:dyDescent="0.2">
      <c r="A68" t="s">
        <v>678</v>
      </c>
      <c r="B68" s="41" t="s">
        <v>10</v>
      </c>
      <c r="C68" s="41" t="s">
        <v>10</v>
      </c>
      <c r="D68" s="41" t="s">
        <v>10</v>
      </c>
      <c r="E68" s="41" t="s">
        <v>57</v>
      </c>
      <c r="F68" s="41" t="s">
        <v>113</v>
      </c>
    </row>
    <row r="69" spans="1:6" ht="16" x14ac:dyDescent="0.2">
      <c r="A69" t="s">
        <v>10</v>
      </c>
      <c r="B69" s="41" t="s">
        <v>10</v>
      </c>
      <c r="C69" s="41" t="s">
        <v>10</v>
      </c>
      <c r="D69" s="41" t="s">
        <v>10</v>
      </c>
      <c r="E69" s="41" t="s">
        <v>49</v>
      </c>
      <c r="F69" s="41" t="s">
        <v>85</v>
      </c>
    </row>
    <row r="70" spans="1:6" ht="16" x14ac:dyDescent="0.2">
      <c r="A70" t="s">
        <v>679</v>
      </c>
      <c r="B70" s="41" t="s">
        <v>10</v>
      </c>
      <c r="C70" s="41" t="s">
        <v>10</v>
      </c>
      <c r="D70" s="41" t="s">
        <v>10</v>
      </c>
      <c r="E70" s="41" t="s">
        <v>206</v>
      </c>
      <c r="F70" s="41" t="s">
        <v>555</v>
      </c>
    </row>
    <row r="71" spans="1:6" ht="16" x14ac:dyDescent="0.2">
      <c r="A71" t="s">
        <v>10</v>
      </c>
      <c r="B71" s="41" t="s">
        <v>10</v>
      </c>
      <c r="C71" s="41" t="s">
        <v>10</v>
      </c>
      <c r="D71" s="41" t="s">
        <v>10</v>
      </c>
      <c r="E71" s="41" t="s">
        <v>48</v>
      </c>
      <c r="F71" s="41" t="s">
        <v>80</v>
      </c>
    </row>
    <row r="72" spans="1:6" ht="16" x14ac:dyDescent="0.2">
      <c r="A72" t="s">
        <v>680</v>
      </c>
      <c r="B72" s="41" t="s">
        <v>10</v>
      </c>
      <c r="C72" s="41" t="s">
        <v>10</v>
      </c>
      <c r="D72" s="41" t="s">
        <v>10</v>
      </c>
      <c r="E72" s="41" t="s">
        <v>360</v>
      </c>
      <c r="F72" s="41" t="s">
        <v>164</v>
      </c>
    </row>
    <row r="73" spans="1:6" ht="16" x14ac:dyDescent="0.2">
      <c r="A73" t="s">
        <v>10</v>
      </c>
      <c r="B73" s="41" t="s">
        <v>10</v>
      </c>
      <c r="C73" s="41" t="s">
        <v>10</v>
      </c>
      <c r="D73" s="41" t="s">
        <v>10</v>
      </c>
      <c r="E73" s="41" t="s">
        <v>52</v>
      </c>
      <c r="F73" s="41" t="s">
        <v>51</v>
      </c>
    </row>
    <row r="74" spans="1:6" ht="16" x14ac:dyDescent="0.2">
      <c r="A74" t="s">
        <v>491</v>
      </c>
      <c r="B74" s="41" t="s">
        <v>10</v>
      </c>
      <c r="C74" s="41" t="s">
        <v>10</v>
      </c>
      <c r="D74" s="41" t="s">
        <v>10</v>
      </c>
      <c r="E74" s="41" t="s">
        <v>10</v>
      </c>
      <c r="F74" s="41" t="s">
        <v>556</v>
      </c>
    </row>
    <row r="75" spans="1:6" ht="16" x14ac:dyDescent="0.2">
      <c r="A75" t="s">
        <v>10</v>
      </c>
      <c r="B75" s="41" t="s">
        <v>10</v>
      </c>
      <c r="C75" s="41" t="s">
        <v>10</v>
      </c>
      <c r="D75" s="41" t="s">
        <v>10</v>
      </c>
      <c r="E75" s="41" t="s">
        <v>10</v>
      </c>
      <c r="F75" s="41" t="s">
        <v>85</v>
      </c>
    </row>
    <row r="76" spans="1:6" ht="16" x14ac:dyDescent="0.2">
      <c r="A76" t="s">
        <v>490</v>
      </c>
      <c r="B76" s="41" t="s">
        <v>10</v>
      </c>
      <c r="C76" s="41" t="s">
        <v>10</v>
      </c>
      <c r="D76" s="41" t="s">
        <v>10</v>
      </c>
      <c r="E76" s="41" t="s">
        <v>10</v>
      </c>
      <c r="F76" s="41" t="s">
        <v>513</v>
      </c>
    </row>
    <row r="77" spans="1:6" ht="16" x14ac:dyDescent="0.2">
      <c r="A77" t="s">
        <v>10</v>
      </c>
      <c r="B77" s="41" t="s">
        <v>10</v>
      </c>
      <c r="C77" s="41" t="s">
        <v>10</v>
      </c>
      <c r="D77" s="41" t="s">
        <v>10</v>
      </c>
      <c r="E77" s="41" t="s">
        <v>10</v>
      </c>
      <c r="F77" s="41" t="s">
        <v>138</v>
      </c>
    </row>
    <row r="78" spans="1:6" ht="22" customHeight="1" x14ac:dyDescent="0.2">
      <c r="A78" t="s">
        <v>489</v>
      </c>
      <c r="B78" s="41" t="s">
        <v>10</v>
      </c>
      <c r="C78" s="41" t="s">
        <v>10</v>
      </c>
      <c r="D78" s="41" t="s">
        <v>10</v>
      </c>
      <c r="E78" s="41" t="s">
        <v>10</v>
      </c>
      <c r="F78" s="41" t="s">
        <v>50</v>
      </c>
    </row>
    <row r="79" spans="1:6" ht="16" x14ac:dyDescent="0.2">
      <c r="A79" t="s">
        <v>10</v>
      </c>
      <c r="B79" s="41" t="s">
        <v>10</v>
      </c>
      <c r="C79" s="41" t="s">
        <v>10</v>
      </c>
      <c r="D79" s="41" t="s">
        <v>10</v>
      </c>
      <c r="E79" s="41" t="s">
        <v>10</v>
      </c>
      <c r="F79" s="41" t="s">
        <v>48</v>
      </c>
    </row>
    <row r="80" spans="1:6" ht="16" x14ac:dyDescent="0.2">
      <c r="A80" t="s">
        <v>487</v>
      </c>
      <c r="B80" s="41" t="s">
        <v>10</v>
      </c>
      <c r="C80" s="41" t="s">
        <v>10</v>
      </c>
      <c r="D80" s="41" t="s">
        <v>10</v>
      </c>
      <c r="E80" s="41" t="s">
        <v>10</v>
      </c>
      <c r="F80" s="41" t="s">
        <v>393</v>
      </c>
    </row>
    <row r="81" spans="1:6" ht="16" x14ac:dyDescent="0.2">
      <c r="A81" t="s">
        <v>10</v>
      </c>
      <c r="B81" s="41" t="s">
        <v>10</v>
      </c>
      <c r="C81" s="41" t="s">
        <v>10</v>
      </c>
      <c r="D81" s="41" t="s">
        <v>10</v>
      </c>
      <c r="E81" s="41" t="s">
        <v>10</v>
      </c>
      <c r="F81" s="41" t="s">
        <v>359</v>
      </c>
    </row>
    <row r="82" spans="1:6" ht="16" x14ac:dyDescent="0.2">
      <c r="A82" t="s">
        <v>486</v>
      </c>
      <c r="B82" s="41" t="s">
        <v>10</v>
      </c>
      <c r="C82" s="41" t="s">
        <v>10</v>
      </c>
      <c r="D82" s="41" t="s">
        <v>10</v>
      </c>
      <c r="E82" s="41" t="s">
        <v>10</v>
      </c>
      <c r="F82" s="41" t="s">
        <v>557</v>
      </c>
    </row>
    <row r="83" spans="1:6" ht="16" x14ac:dyDescent="0.2">
      <c r="A83" t="s">
        <v>10</v>
      </c>
      <c r="B83" s="41" t="s">
        <v>10</v>
      </c>
      <c r="C83" s="41" t="s">
        <v>10</v>
      </c>
      <c r="D83" s="41" t="s">
        <v>10</v>
      </c>
      <c r="E83" s="41" t="s">
        <v>10</v>
      </c>
      <c r="F83" s="41" t="s">
        <v>120</v>
      </c>
    </row>
    <row r="84" spans="1:6" ht="16" x14ac:dyDescent="0.2">
      <c r="A84" t="s">
        <v>485</v>
      </c>
      <c r="B84" s="41" t="s">
        <v>10</v>
      </c>
      <c r="C84" s="41" t="s">
        <v>10</v>
      </c>
      <c r="D84" s="41" t="s">
        <v>10</v>
      </c>
      <c r="E84" s="41" t="s">
        <v>10</v>
      </c>
      <c r="F84" s="41" t="s">
        <v>558</v>
      </c>
    </row>
    <row r="85" spans="1:6" ht="16" x14ac:dyDescent="0.2">
      <c r="A85" t="s">
        <v>10</v>
      </c>
      <c r="B85" s="41" t="s">
        <v>10</v>
      </c>
      <c r="C85" s="41" t="s">
        <v>10</v>
      </c>
      <c r="D85" s="41" t="s">
        <v>10</v>
      </c>
      <c r="E85" s="41" t="s">
        <v>10</v>
      </c>
      <c r="F85" s="41" t="s">
        <v>493</v>
      </c>
    </row>
    <row r="86" spans="1:6" ht="16" x14ac:dyDescent="0.2">
      <c r="A86" t="s">
        <v>44</v>
      </c>
      <c r="B86" s="41" t="s">
        <v>559</v>
      </c>
      <c r="C86" s="41" t="s">
        <v>816</v>
      </c>
      <c r="D86" s="41" t="s">
        <v>560</v>
      </c>
      <c r="E86" s="41" t="s">
        <v>249</v>
      </c>
      <c r="F86" s="41" t="s">
        <v>499</v>
      </c>
    </row>
    <row r="87" spans="1:6" ht="16" x14ac:dyDescent="0.2">
      <c r="A87" t="s">
        <v>10</v>
      </c>
      <c r="B87" s="41" t="s">
        <v>370</v>
      </c>
      <c r="C87" s="41" t="s">
        <v>103</v>
      </c>
      <c r="D87" s="41" t="s">
        <v>343</v>
      </c>
      <c r="E87" s="41" t="s">
        <v>418</v>
      </c>
      <c r="F87" s="41" t="s">
        <v>418</v>
      </c>
    </row>
    <row r="88" spans="1:6" ht="16" x14ac:dyDescent="0.2">
      <c r="A88" t="s">
        <v>10</v>
      </c>
      <c r="B88" s="41" t="s">
        <v>10</v>
      </c>
      <c r="C88" s="41" t="s">
        <v>10</v>
      </c>
      <c r="D88" s="41" t="s">
        <v>10</v>
      </c>
      <c r="E88" s="41" t="s">
        <v>10</v>
      </c>
      <c r="F88" s="41" t="s">
        <v>10</v>
      </c>
    </row>
    <row r="89" spans="1:6" ht="16" x14ac:dyDescent="0.2">
      <c r="A89" t="s">
        <v>38</v>
      </c>
      <c r="B89" s="41" t="s">
        <v>37</v>
      </c>
      <c r="C89" s="41" t="s">
        <v>817</v>
      </c>
      <c r="D89" s="41" t="s">
        <v>561</v>
      </c>
      <c r="E89" s="41" t="s">
        <v>561</v>
      </c>
      <c r="F89" s="41" t="s">
        <v>561</v>
      </c>
    </row>
    <row r="90" spans="1:6" ht="16" x14ac:dyDescent="0.2">
      <c r="A90" s="42" t="s">
        <v>36</v>
      </c>
      <c r="B90" s="43" t="s">
        <v>211</v>
      </c>
      <c r="C90" s="43" t="s">
        <v>818</v>
      </c>
      <c r="D90" s="43" t="s">
        <v>220</v>
      </c>
      <c r="E90" s="43" t="s">
        <v>274</v>
      </c>
      <c r="F90" s="43" t="s">
        <v>270</v>
      </c>
    </row>
    <row r="91" spans="1:6" ht="16" x14ac:dyDescent="0.2">
      <c r="A91" t="s">
        <v>32</v>
      </c>
      <c r="B91"/>
      <c r="C91"/>
      <c r="D91"/>
      <c r="E91"/>
      <c r="F91"/>
    </row>
    <row r="92" spans="1:6" ht="16" x14ac:dyDescent="0.2">
      <c r="A92" t="s">
        <v>31</v>
      </c>
      <c r="B92"/>
      <c r="C92"/>
      <c r="D92"/>
      <c r="E92"/>
      <c r="F92"/>
    </row>
    <row r="94" spans="1:6" x14ac:dyDescent="0.2">
      <c r="A94" s="57" t="s">
        <v>436</v>
      </c>
      <c r="B94" s="57"/>
      <c r="C94" s="57"/>
      <c r="D94" s="57"/>
      <c r="E94" s="57"/>
      <c r="F94" s="57"/>
    </row>
    <row r="95" spans="1:6" ht="43" customHeight="1" x14ac:dyDescent="0.2">
      <c r="A95" s="57"/>
      <c r="B95" s="57"/>
      <c r="C95" s="57"/>
      <c r="D95" s="57"/>
      <c r="E95" s="57"/>
      <c r="F95" s="57"/>
    </row>
  </sheetData>
  <mergeCells count="2">
    <mergeCell ref="A2:F2"/>
    <mergeCell ref="A94:F95"/>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F24"/>
  <sheetViews>
    <sheetView workbookViewId="0">
      <selection activeCell="H22" sqref="H22"/>
    </sheetView>
  </sheetViews>
  <sheetFormatPr baseColWidth="10" defaultColWidth="10.6640625" defaultRowHeight="16" x14ac:dyDescent="0.2"/>
  <sheetData>
    <row r="2" spans="1:6" x14ac:dyDescent="0.2">
      <c r="A2" s="55" t="s">
        <v>664</v>
      </c>
      <c r="B2" s="55"/>
      <c r="C2" s="55"/>
      <c r="D2" s="55"/>
      <c r="E2" s="55"/>
      <c r="F2" s="55"/>
    </row>
    <row r="22" spans="1:6" x14ac:dyDescent="0.2">
      <c r="A22" s="57" t="s">
        <v>465</v>
      </c>
      <c r="B22" s="57"/>
      <c r="C22" s="57"/>
      <c r="D22" s="57"/>
      <c r="E22" s="57"/>
      <c r="F22" s="57"/>
    </row>
    <row r="23" spans="1:6" x14ac:dyDescent="0.2">
      <c r="A23" s="57"/>
      <c r="B23" s="57"/>
      <c r="C23" s="57"/>
      <c r="D23" s="57"/>
      <c r="E23" s="57"/>
      <c r="F23" s="57"/>
    </row>
    <row r="24" spans="1:6" ht="6" customHeight="1" x14ac:dyDescent="0.2">
      <c r="A24" s="57"/>
      <c r="B24" s="57"/>
      <c r="C24" s="57"/>
      <c r="D24" s="57"/>
      <c r="E24" s="57"/>
      <c r="F24" s="57"/>
    </row>
  </sheetData>
  <mergeCells count="2">
    <mergeCell ref="A2:F2"/>
    <mergeCell ref="A22:F2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85"/>
  <sheetViews>
    <sheetView topLeftCell="A3" zoomScale="101" workbookViewId="0">
      <selection activeCell="F28" sqref="F28"/>
    </sheetView>
  </sheetViews>
  <sheetFormatPr baseColWidth="10" defaultColWidth="10.83203125" defaultRowHeight="14" x14ac:dyDescent="0.2"/>
  <cols>
    <col min="1" max="1" width="30.6640625" style="1" customWidth="1"/>
    <col min="2" max="2" width="12.83203125" style="1" customWidth="1"/>
    <col min="3" max="3" width="16.5" style="1" customWidth="1"/>
    <col min="4" max="4" width="14.83203125" style="1" customWidth="1"/>
    <col min="5" max="5" width="12.83203125" style="1" customWidth="1"/>
    <col min="6" max="16384" width="10.83203125" style="1"/>
  </cols>
  <sheetData>
    <row r="2" spans="1:6" ht="16" x14ac:dyDescent="0.2">
      <c r="A2" s="56" t="s">
        <v>656</v>
      </c>
      <c r="B2" s="56"/>
      <c r="C2" s="56"/>
      <c r="D2" s="56"/>
      <c r="E2" s="56"/>
      <c r="F2" s="56"/>
    </row>
    <row r="3" spans="1:6" ht="16" x14ac:dyDescent="0.2">
      <c r="A3" s="39" t="s">
        <v>10</v>
      </c>
      <c r="B3" s="40" t="s">
        <v>26</v>
      </c>
      <c r="C3" s="40" t="s">
        <v>25</v>
      </c>
      <c r="D3" s="40" t="s">
        <v>162</v>
      </c>
      <c r="E3" s="40" t="s">
        <v>161</v>
      </c>
    </row>
    <row r="4" spans="1:6" ht="16" x14ac:dyDescent="0.2">
      <c r="A4" t="s">
        <v>24</v>
      </c>
      <c r="B4" s="41" t="s">
        <v>159</v>
      </c>
      <c r="C4" s="41" t="s">
        <v>158</v>
      </c>
      <c r="D4" s="41" t="s">
        <v>157</v>
      </c>
      <c r="E4" s="41" t="s">
        <v>156</v>
      </c>
    </row>
    <row r="5" spans="1:6" ht="16" x14ac:dyDescent="0.2">
      <c r="A5" s="39" t="s">
        <v>10</v>
      </c>
      <c r="B5" s="40" t="s">
        <v>10</v>
      </c>
      <c r="C5" s="40" t="s">
        <v>10</v>
      </c>
      <c r="D5" s="40" t="s">
        <v>10</v>
      </c>
      <c r="E5" s="40" t="s">
        <v>10</v>
      </c>
    </row>
    <row r="6" spans="1:6" ht="16" x14ac:dyDescent="0.2">
      <c r="A6" t="s">
        <v>495</v>
      </c>
      <c r="B6" s="41" t="s">
        <v>10</v>
      </c>
      <c r="C6" s="41" t="s">
        <v>430</v>
      </c>
      <c r="D6" s="41" t="s">
        <v>365</v>
      </c>
      <c r="E6" s="41" t="s">
        <v>580</v>
      </c>
    </row>
    <row r="7" spans="1:6" ht="16" x14ac:dyDescent="0.2">
      <c r="A7" t="s">
        <v>10</v>
      </c>
      <c r="B7" s="41" t="s">
        <v>10</v>
      </c>
      <c r="C7" s="41" t="s">
        <v>81</v>
      </c>
      <c r="D7" s="41" t="s">
        <v>81</v>
      </c>
      <c r="E7" s="41" t="s">
        <v>88</v>
      </c>
    </row>
    <row r="8" spans="1:6" ht="16" x14ac:dyDescent="0.2">
      <c r="A8" t="s">
        <v>681</v>
      </c>
      <c r="B8" s="41" t="s">
        <v>229</v>
      </c>
      <c r="C8" s="41" t="s">
        <v>575</v>
      </c>
      <c r="D8" s="41" t="s">
        <v>576</v>
      </c>
      <c r="E8" s="41" t="s">
        <v>577</v>
      </c>
    </row>
    <row r="9" spans="1:6" ht="16" x14ac:dyDescent="0.2">
      <c r="A9" t="s">
        <v>10</v>
      </c>
      <c r="B9" s="41" t="s">
        <v>181</v>
      </c>
      <c r="C9" s="41" t="s">
        <v>181</v>
      </c>
      <c r="D9" s="41" t="s">
        <v>59</v>
      </c>
      <c r="E9" s="41" t="s">
        <v>59</v>
      </c>
    </row>
    <row r="10" spans="1:6" ht="16" x14ac:dyDescent="0.2">
      <c r="A10" t="s">
        <v>682</v>
      </c>
      <c r="B10" s="41" t="s">
        <v>205</v>
      </c>
      <c r="C10" s="41" t="s">
        <v>204</v>
      </c>
      <c r="D10" s="41" t="s">
        <v>176</v>
      </c>
      <c r="E10" s="41" t="s">
        <v>268</v>
      </c>
    </row>
    <row r="11" spans="1:6" ht="16" x14ac:dyDescent="0.2">
      <c r="A11" t="s">
        <v>10</v>
      </c>
      <c r="B11" s="41" t="s">
        <v>88</v>
      </c>
      <c r="C11" s="41" t="s">
        <v>88</v>
      </c>
      <c r="D11" s="41" t="s">
        <v>88</v>
      </c>
      <c r="E11" s="41" t="s">
        <v>88</v>
      </c>
    </row>
    <row r="12" spans="1:6" ht="16" x14ac:dyDescent="0.2">
      <c r="A12" t="s">
        <v>657</v>
      </c>
      <c r="B12" s="41" t="s">
        <v>578</v>
      </c>
      <c r="C12" s="41" t="s">
        <v>579</v>
      </c>
      <c r="D12" s="41" t="s">
        <v>207</v>
      </c>
      <c r="E12" s="41" t="s">
        <v>579</v>
      </c>
    </row>
    <row r="13" spans="1:6" ht="16" x14ac:dyDescent="0.2">
      <c r="A13" t="s">
        <v>10</v>
      </c>
      <c r="B13" s="41" t="s">
        <v>51</v>
      </c>
      <c r="C13" s="41" t="s">
        <v>226</v>
      </c>
      <c r="D13" s="41" t="s">
        <v>226</v>
      </c>
      <c r="E13" s="41" t="s">
        <v>226</v>
      </c>
    </row>
    <row r="14" spans="1:6" ht="16" x14ac:dyDescent="0.2">
      <c r="A14" t="s">
        <v>717</v>
      </c>
      <c r="B14" s="41" t="s">
        <v>10</v>
      </c>
      <c r="C14" s="41" t="s">
        <v>243</v>
      </c>
      <c r="D14" s="41" t="s">
        <v>64</v>
      </c>
      <c r="E14" s="41" t="s">
        <v>64</v>
      </c>
    </row>
    <row r="15" spans="1:6" ht="16" x14ac:dyDescent="0.2">
      <c r="A15" t="s">
        <v>10</v>
      </c>
      <c r="B15" s="41" t="s">
        <v>10</v>
      </c>
      <c r="C15" s="41" t="s">
        <v>143</v>
      </c>
      <c r="D15" s="41" t="s">
        <v>143</v>
      </c>
      <c r="E15" s="41" t="s">
        <v>143</v>
      </c>
    </row>
    <row r="16" spans="1:6" ht="16" x14ac:dyDescent="0.2">
      <c r="A16" t="s">
        <v>759</v>
      </c>
      <c r="B16" s="41" t="s">
        <v>10</v>
      </c>
      <c r="C16" s="41" t="s">
        <v>242</v>
      </c>
      <c r="D16" s="41" t="s">
        <v>204</v>
      </c>
      <c r="E16" s="41" t="s">
        <v>204</v>
      </c>
    </row>
    <row r="17" spans="1:5" ht="16" x14ac:dyDescent="0.2">
      <c r="A17" t="s">
        <v>10</v>
      </c>
      <c r="B17" s="41" t="s">
        <v>10</v>
      </c>
      <c r="C17" s="41" t="s">
        <v>140</v>
      </c>
      <c r="D17" s="41" t="s">
        <v>140</v>
      </c>
      <c r="E17" s="41" t="s">
        <v>140</v>
      </c>
    </row>
    <row r="18" spans="1:5" ht="16" x14ac:dyDescent="0.2">
      <c r="A18" t="s">
        <v>695</v>
      </c>
      <c r="B18" s="41" t="s">
        <v>10</v>
      </c>
      <c r="C18" s="41" t="s">
        <v>63</v>
      </c>
      <c r="D18" s="41" t="s">
        <v>190</v>
      </c>
      <c r="E18" s="41" t="s">
        <v>259</v>
      </c>
    </row>
    <row r="19" spans="1:5" ht="16" x14ac:dyDescent="0.2">
      <c r="A19" t="s">
        <v>10</v>
      </c>
      <c r="B19" s="41" t="s">
        <v>10</v>
      </c>
      <c r="C19" s="41" t="s">
        <v>138</v>
      </c>
      <c r="D19" s="41" t="s">
        <v>80</v>
      </c>
      <c r="E19" s="41" t="s">
        <v>80</v>
      </c>
    </row>
    <row r="20" spans="1:5" ht="16" x14ac:dyDescent="0.2">
      <c r="A20" t="s">
        <v>697</v>
      </c>
      <c r="B20" s="41" t="s">
        <v>10</v>
      </c>
      <c r="C20" s="41" t="s">
        <v>272</v>
      </c>
      <c r="D20" s="41" t="s">
        <v>236</v>
      </c>
      <c r="E20" s="41" t="s">
        <v>179</v>
      </c>
    </row>
    <row r="21" spans="1:5" ht="16" x14ac:dyDescent="0.2">
      <c r="A21" t="s">
        <v>10</v>
      </c>
      <c r="B21" s="41" t="s">
        <v>10</v>
      </c>
      <c r="C21" s="41" t="s">
        <v>134</v>
      </c>
      <c r="D21" s="41" t="s">
        <v>136</v>
      </c>
      <c r="E21" s="41" t="s">
        <v>136</v>
      </c>
    </row>
    <row r="22" spans="1:5" ht="16" x14ac:dyDescent="0.2">
      <c r="A22" t="s">
        <v>698</v>
      </c>
      <c r="B22" s="41" t="s">
        <v>10</v>
      </c>
      <c r="C22" s="41" t="s">
        <v>431</v>
      </c>
      <c r="D22" s="41" t="s">
        <v>71</v>
      </c>
      <c r="E22" s="41" t="s">
        <v>15</v>
      </c>
    </row>
    <row r="23" spans="1:5" ht="16" x14ac:dyDescent="0.2">
      <c r="A23" t="s">
        <v>10</v>
      </c>
      <c r="B23" s="41" t="s">
        <v>10</v>
      </c>
      <c r="C23" s="41" t="s">
        <v>109</v>
      </c>
      <c r="D23" s="41" t="s">
        <v>133</v>
      </c>
      <c r="E23" s="41" t="s">
        <v>109</v>
      </c>
    </row>
    <row r="24" spans="1:5" ht="16" x14ac:dyDescent="0.2">
      <c r="A24" t="s">
        <v>699</v>
      </c>
      <c r="B24" s="41" t="s">
        <v>10</v>
      </c>
      <c r="C24" s="41" t="s">
        <v>581</v>
      </c>
      <c r="D24" s="41" t="s">
        <v>239</v>
      </c>
      <c r="E24" s="41" t="s">
        <v>582</v>
      </c>
    </row>
    <row r="25" spans="1:5" ht="16" x14ac:dyDescent="0.2">
      <c r="A25" t="s">
        <v>10</v>
      </c>
      <c r="B25" s="41" t="s">
        <v>10</v>
      </c>
      <c r="C25" s="41" t="s">
        <v>49</v>
      </c>
      <c r="D25" s="41" t="s">
        <v>49</v>
      </c>
      <c r="E25" s="41" t="s">
        <v>49</v>
      </c>
    </row>
    <row r="26" spans="1:5" ht="16" x14ac:dyDescent="0.2">
      <c r="A26" t="s">
        <v>700</v>
      </c>
      <c r="B26" s="41" t="s">
        <v>10</v>
      </c>
      <c r="C26" s="41" t="s">
        <v>567</v>
      </c>
      <c r="D26" s="41" t="s">
        <v>238</v>
      </c>
      <c r="E26" s="41" t="s">
        <v>547</v>
      </c>
    </row>
    <row r="27" spans="1:5" ht="16" x14ac:dyDescent="0.2">
      <c r="A27" t="s">
        <v>10</v>
      </c>
      <c r="B27" s="41" t="s">
        <v>10</v>
      </c>
      <c r="C27" s="41" t="s">
        <v>47</v>
      </c>
      <c r="D27" s="41" t="s">
        <v>201</v>
      </c>
      <c r="E27" s="41" t="s">
        <v>201</v>
      </c>
    </row>
    <row r="28" spans="1:5" ht="16" x14ac:dyDescent="0.2">
      <c r="A28" t="s">
        <v>701</v>
      </c>
      <c r="B28" s="41" t="s">
        <v>10</v>
      </c>
      <c r="C28" s="41" t="s">
        <v>557</v>
      </c>
      <c r="D28" s="41" t="s">
        <v>566</v>
      </c>
      <c r="E28" s="41" t="s">
        <v>427</v>
      </c>
    </row>
    <row r="29" spans="1:5" ht="16" x14ac:dyDescent="0.2">
      <c r="A29" t="s">
        <v>10</v>
      </c>
      <c r="B29" s="41" t="s">
        <v>10</v>
      </c>
      <c r="C29" s="41" t="s">
        <v>136</v>
      </c>
      <c r="D29" s="41" t="s">
        <v>212</v>
      </c>
      <c r="E29" s="41" t="s">
        <v>237</v>
      </c>
    </row>
    <row r="30" spans="1:5" ht="16" x14ac:dyDescent="0.2">
      <c r="A30" t="s">
        <v>702</v>
      </c>
      <c r="B30" s="41" t="s">
        <v>10</v>
      </c>
      <c r="C30" s="41" t="s">
        <v>123</v>
      </c>
      <c r="D30" s="41" t="s">
        <v>166</v>
      </c>
      <c r="E30" s="41" t="s">
        <v>35</v>
      </c>
    </row>
    <row r="31" spans="1:5" ht="16" x14ac:dyDescent="0.2">
      <c r="A31" t="s">
        <v>10</v>
      </c>
      <c r="B31" s="41" t="s">
        <v>10</v>
      </c>
      <c r="C31" s="41" t="s">
        <v>225</v>
      </c>
      <c r="D31" s="41" t="s">
        <v>152</v>
      </c>
      <c r="E31" s="41" t="s">
        <v>114</v>
      </c>
    </row>
    <row r="32" spans="1:5" ht="16" x14ac:dyDescent="0.2">
      <c r="A32" t="s">
        <v>703</v>
      </c>
      <c r="B32" s="41" t="s">
        <v>10</v>
      </c>
      <c r="C32" s="41" t="s">
        <v>76</v>
      </c>
      <c r="D32" s="41" t="s">
        <v>371</v>
      </c>
      <c r="E32" s="41" t="s">
        <v>349</v>
      </c>
    </row>
    <row r="33" spans="1:5" ht="16" x14ac:dyDescent="0.2">
      <c r="A33" t="s">
        <v>10</v>
      </c>
      <c r="B33" s="41" t="s">
        <v>10</v>
      </c>
      <c r="C33" s="41" t="s">
        <v>132</v>
      </c>
      <c r="D33" s="41" t="s">
        <v>132</v>
      </c>
      <c r="E33" s="41" t="s">
        <v>132</v>
      </c>
    </row>
    <row r="34" spans="1:5" ht="16" x14ac:dyDescent="0.2">
      <c r="A34" t="s">
        <v>704</v>
      </c>
      <c r="B34" s="41" t="s">
        <v>10</v>
      </c>
      <c r="C34" s="41" t="s">
        <v>125</v>
      </c>
      <c r="D34" s="41" t="s">
        <v>431</v>
      </c>
      <c r="E34" s="41" t="s">
        <v>11</v>
      </c>
    </row>
    <row r="35" spans="1:5" ht="16" x14ac:dyDescent="0.2">
      <c r="A35" t="s">
        <v>10</v>
      </c>
      <c r="B35" s="41" t="s">
        <v>10</v>
      </c>
      <c r="C35" s="41" t="s">
        <v>45</v>
      </c>
      <c r="D35" s="41" t="s">
        <v>133</v>
      </c>
      <c r="E35" s="41" t="s">
        <v>45</v>
      </c>
    </row>
    <row r="36" spans="1:5" ht="16" x14ac:dyDescent="0.2">
      <c r="A36" t="s">
        <v>705</v>
      </c>
      <c r="B36" s="41" t="s">
        <v>10</v>
      </c>
      <c r="C36" s="41" t="s">
        <v>422</v>
      </c>
      <c r="D36" s="41" t="s">
        <v>583</v>
      </c>
      <c r="E36" s="41" t="s">
        <v>234</v>
      </c>
    </row>
    <row r="37" spans="1:5" ht="16" x14ac:dyDescent="0.2">
      <c r="A37" t="s">
        <v>10</v>
      </c>
      <c r="B37" s="41" t="s">
        <v>10</v>
      </c>
      <c r="C37" s="41" t="s">
        <v>42</v>
      </c>
      <c r="D37" s="41" t="s">
        <v>40</v>
      </c>
      <c r="E37" s="41" t="s">
        <v>41</v>
      </c>
    </row>
    <row r="38" spans="1:5" ht="16" x14ac:dyDescent="0.2">
      <c r="A38" t="s">
        <v>761</v>
      </c>
      <c r="B38" s="41" t="s">
        <v>10</v>
      </c>
      <c r="C38" s="41" t="s">
        <v>10</v>
      </c>
      <c r="D38" s="41" t="s">
        <v>429</v>
      </c>
      <c r="E38" s="41" t="s">
        <v>65</v>
      </c>
    </row>
    <row r="39" spans="1:5" ht="16" x14ac:dyDescent="0.2">
      <c r="A39" t="s">
        <v>10</v>
      </c>
      <c r="B39" s="41" t="s">
        <v>10</v>
      </c>
      <c r="C39" s="41" t="s">
        <v>10</v>
      </c>
      <c r="D39" s="41" t="s">
        <v>62</v>
      </c>
      <c r="E39" s="41" t="s">
        <v>62</v>
      </c>
    </row>
    <row r="40" spans="1:5" ht="16" x14ac:dyDescent="0.2">
      <c r="A40" t="s">
        <v>762</v>
      </c>
      <c r="B40" s="41" t="s">
        <v>10</v>
      </c>
      <c r="C40" s="41" t="s">
        <v>10</v>
      </c>
      <c r="D40" s="41" t="s">
        <v>253</v>
      </c>
      <c r="E40" s="41" t="s">
        <v>584</v>
      </c>
    </row>
    <row r="41" spans="1:5" ht="16" x14ac:dyDescent="0.2">
      <c r="A41" t="s">
        <v>10</v>
      </c>
      <c r="B41" s="41" t="s">
        <v>10</v>
      </c>
      <c r="C41" s="41" t="s">
        <v>10</v>
      </c>
      <c r="D41" s="41" t="s">
        <v>72</v>
      </c>
      <c r="E41" s="41" t="s">
        <v>72</v>
      </c>
    </row>
    <row r="42" spans="1:5" ht="16" x14ac:dyDescent="0.2">
      <c r="A42" t="s">
        <v>763</v>
      </c>
      <c r="B42" s="41" t="s">
        <v>10</v>
      </c>
      <c r="C42" s="41" t="s">
        <v>10</v>
      </c>
      <c r="D42" s="41" t="s">
        <v>198</v>
      </c>
      <c r="E42" s="41" t="s">
        <v>119</v>
      </c>
    </row>
    <row r="43" spans="1:5" ht="16" x14ac:dyDescent="0.2">
      <c r="A43" t="s">
        <v>10</v>
      </c>
      <c r="B43" s="41" t="s">
        <v>10</v>
      </c>
      <c r="C43" s="41" t="s">
        <v>10</v>
      </c>
      <c r="D43" s="41" t="s">
        <v>201</v>
      </c>
      <c r="E43" s="41" t="s">
        <v>201</v>
      </c>
    </row>
    <row r="44" spans="1:5" ht="16" x14ac:dyDescent="0.2">
      <c r="A44" t="s">
        <v>764</v>
      </c>
      <c r="B44" s="41" t="s">
        <v>10</v>
      </c>
      <c r="C44" s="41" t="s">
        <v>10</v>
      </c>
      <c r="D44" s="41" t="s">
        <v>192</v>
      </c>
      <c r="E44" s="41" t="s">
        <v>425</v>
      </c>
    </row>
    <row r="45" spans="1:5" ht="16" x14ac:dyDescent="0.2">
      <c r="A45" t="s">
        <v>10</v>
      </c>
      <c r="B45" s="41" t="s">
        <v>10</v>
      </c>
      <c r="C45" s="41" t="s">
        <v>10</v>
      </c>
      <c r="D45" s="41" t="s">
        <v>201</v>
      </c>
      <c r="E45" s="41" t="s">
        <v>201</v>
      </c>
    </row>
    <row r="46" spans="1:5" ht="16" x14ac:dyDescent="0.2">
      <c r="A46" t="s">
        <v>713</v>
      </c>
      <c r="B46" s="41" t="s">
        <v>10</v>
      </c>
      <c r="C46" s="41" t="s">
        <v>10</v>
      </c>
      <c r="D46" s="41" t="s">
        <v>269</v>
      </c>
      <c r="E46" s="41" t="s">
        <v>63</v>
      </c>
    </row>
    <row r="47" spans="1:5" ht="16" x14ac:dyDescent="0.2">
      <c r="A47" t="s">
        <v>10</v>
      </c>
      <c r="B47" s="41" t="s">
        <v>10</v>
      </c>
      <c r="C47" s="41" t="s">
        <v>10</v>
      </c>
      <c r="D47" s="41" t="s">
        <v>359</v>
      </c>
      <c r="E47" s="41" t="s">
        <v>359</v>
      </c>
    </row>
    <row r="48" spans="1:5" ht="16" x14ac:dyDescent="0.2">
      <c r="A48" t="s">
        <v>714</v>
      </c>
      <c r="B48" s="41" t="s">
        <v>10</v>
      </c>
      <c r="C48" s="41" t="s">
        <v>10</v>
      </c>
      <c r="D48" s="41" t="s">
        <v>425</v>
      </c>
      <c r="E48" s="41" t="s">
        <v>221</v>
      </c>
    </row>
    <row r="49" spans="1:5" ht="16" x14ac:dyDescent="0.2">
      <c r="A49" t="s">
        <v>10</v>
      </c>
      <c r="B49" s="41" t="s">
        <v>10</v>
      </c>
      <c r="C49" s="41" t="s">
        <v>10</v>
      </c>
      <c r="D49" s="41" t="s">
        <v>59</v>
      </c>
      <c r="E49" s="41" t="s">
        <v>60</v>
      </c>
    </row>
    <row r="50" spans="1:5" ht="16" x14ac:dyDescent="0.2">
      <c r="A50" t="s">
        <v>712</v>
      </c>
      <c r="B50" s="41" t="s">
        <v>10</v>
      </c>
      <c r="C50" s="41" t="s">
        <v>10</v>
      </c>
      <c r="D50" s="41" t="s">
        <v>431</v>
      </c>
      <c r="E50" s="41" t="s">
        <v>84</v>
      </c>
    </row>
    <row r="51" spans="1:5" ht="16" x14ac:dyDescent="0.2">
      <c r="A51" t="s">
        <v>10</v>
      </c>
      <c r="B51" s="41" t="s">
        <v>10</v>
      </c>
      <c r="C51" s="41" t="s">
        <v>10</v>
      </c>
      <c r="D51" s="41" t="s">
        <v>85</v>
      </c>
      <c r="E51" s="41" t="s">
        <v>85</v>
      </c>
    </row>
    <row r="52" spans="1:5" ht="16" x14ac:dyDescent="0.2">
      <c r="A52" t="s">
        <v>715</v>
      </c>
      <c r="B52" s="41" t="s">
        <v>10</v>
      </c>
      <c r="C52" s="41" t="s">
        <v>10</v>
      </c>
      <c r="D52" s="41" t="s">
        <v>403</v>
      </c>
      <c r="E52" s="41" t="s">
        <v>34</v>
      </c>
    </row>
    <row r="53" spans="1:5" ht="16" x14ac:dyDescent="0.2">
      <c r="A53" t="s">
        <v>10</v>
      </c>
      <c r="B53" s="41" t="s">
        <v>10</v>
      </c>
      <c r="C53" s="41" t="s">
        <v>10</v>
      </c>
      <c r="D53" s="41" t="s">
        <v>101</v>
      </c>
      <c r="E53" s="41" t="s">
        <v>122</v>
      </c>
    </row>
    <row r="54" spans="1:5" ht="16" x14ac:dyDescent="0.2">
      <c r="A54" t="s">
        <v>671</v>
      </c>
      <c r="B54" s="41" t="s">
        <v>10</v>
      </c>
      <c r="C54" s="41" t="s">
        <v>10</v>
      </c>
      <c r="D54" s="41" t="s">
        <v>585</v>
      </c>
      <c r="E54" s="41" t="s">
        <v>509</v>
      </c>
    </row>
    <row r="55" spans="1:5" ht="16" x14ac:dyDescent="0.2">
      <c r="A55" t="s">
        <v>10</v>
      </c>
      <c r="B55" s="41" t="s">
        <v>10</v>
      </c>
      <c r="C55" s="41" t="s">
        <v>10</v>
      </c>
      <c r="D55" s="41" t="s">
        <v>88</v>
      </c>
      <c r="E55" s="41" t="s">
        <v>81</v>
      </c>
    </row>
    <row r="56" spans="1:5" ht="16" x14ac:dyDescent="0.2">
      <c r="A56" t="s">
        <v>672</v>
      </c>
      <c r="B56" s="41" t="s">
        <v>10</v>
      </c>
      <c r="C56" s="41" t="s">
        <v>10</v>
      </c>
      <c r="D56" s="41" t="s">
        <v>371</v>
      </c>
      <c r="E56" s="41" t="s">
        <v>351</v>
      </c>
    </row>
    <row r="57" spans="1:5" ht="16" x14ac:dyDescent="0.2">
      <c r="A57" t="s">
        <v>10</v>
      </c>
      <c r="B57" s="41" t="s">
        <v>10</v>
      </c>
      <c r="C57" s="41" t="s">
        <v>10</v>
      </c>
      <c r="D57" s="41" t="s">
        <v>138</v>
      </c>
      <c r="E57" s="41" t="s">
        <v>138</v>
      </c>
    </row>
    <row r="58" spans="1:5" ht="16" x14ac:dyDescent="0.2">
      <c r="A58" t="s">
        <v>673</v>
      </c>
      <c r="B58" s="41" t="s">
        <v>10</v>
      </c>
      <c r="C58" s="41" t="s">
        <v>10</v>
      </c>
      <c r="D58" s="41" t="s">
        <v>130</v>
      </c>
      <c r="E58" s="41" t="s">
        <v>378</v>
      </c>
    </row>
    <row r="59" spans="1:5" ht="16" x14ac:dyDescent="0.2">
      <c r="A59" t="s">
        <v>10</v>
      </c>
      <c r="B59" s="41" t="s">
        <v>10</v>
      </c>
      <c r="C59" s="41" t="s">
        <v>10</v>
      </c>
      <c r="D59" s="41" t="s">
        <v>129</v>
      </c>
      <c r="E59" s="41" t="s">
        <v>129</v>
      </c>
    </row>
    <row r="60" spans="1:5" ht="16" x14ac:dyDescent="0.2">
      <c r="A60" t="s">
        <v>674</v>
      </c>
      <c r="B60" s="41" t="s">
        <v>10</v>
      </c>
      <c r="C60" s="41" t="s">
        <v>10</v>
      </c>
      <c r="D60" s="41" t="s">
        <v>586</v>
      </c>
      <c r="E60" s="41" t="s">
        <v>95</v>
      </c>
    </row>
    <row r="61" spans="1:5" ht="16" x14ac:dyDescent="0.2">
      <c r="A61" t="s">
        <v>10</v>
      </c>
      <c r="B61" s="41" t="s">
        <v>10</v>
      </c>
      <c r="C61" s="41" t="s">
        <v>10</v>
      </c>
      <c r="D61" s="41" t="s">
        <v>48</v>
      </c>
      <c r="E61" s="41" t="s">
        <v>48</v>
      </c>
    </row>
    <row r="62" spans="1:5" ht="16" x14ac:dyDescent="0.2">
      <c r="A62" t="s">
        <v>675</v>
      </c>
      <c r="B62" s="41" t="s">
        <v>10</v>
      </c>
      <c r="C62" s="41" t="s">
        <v>10</v>
      </c>
      <c r="D62" s="41" t="s">
        <v>227</v>
      </c>
      <c r="E62" s="41" t="s">
        <v>506</v>
      </c>
    </row>
    <row r="63" spans="1:5" ht="16" x14ac:dyDescent="0.2">
      <c r="A63" t="s">
        <v>10</v>
      </c>
      <c r="B63" s="41" t="s">
        <v>10</v>
      </c>
      <c r="C63" s="41" t="s">
        <v>10</v>
      </c>
      <c r="D63" s="41" t="s">
        <v>68</v>
      </c>
      <c r="E63" s="41" t="s">
        <v>68</v>
      </c>
    </row>
    <row r="64" spans="1:5" ht="16" x14ac:dyDescent="0.2">
      <c r="A64" t="s">
        <v>711</v>
      </c>
      <c r="B64" s="41" t="s">
        <v>10</v>
      </c>
      <c r="C64" s="41" t="s">
        <v>10</v>
      </c>
      <c r="D64" s="41" t="s">
        <v>439</v>
      </c>
      <c r="E64" s="41" t="s">
        <v>346</v>
      </c>
    </row>
    <row r="65" spans="1:5" ht="16" x14ac:dyDescent="0.2">
      <c r="A65" t="s">
        <v>10</v>
      </c>
      <c r="B65" s="41" t="s">
        <v>10</v>
      </c>
      <c r="C65" s="41" t="s">
        <v>10</v>
      </c>
      <c r="D65" s="41" t="s">
        <v>73</v>
      </c>
      <c r="E65" s="41" t="s">
        <v>73</v>
      </c>
    </row>
    <row r="66" spans="1:5" ht="16" x14ac:dyDescent="0.2">
      <c r="A66" t="s">
        <v>676</v>
      </c>
      <c r="B66" s="41" t="s">
        <v>10</v>
      </c>
      <c r="C66" s="41" t="s">
        <v>10</v>
      </c>
      <c r="D66" s="41" t="s">
        <v>10</v>
      </c>
      <c r="E66" s="41" t="s">
        <v>231</v>
      </c>
    </row>
    <row r="67" spans="1:5" ht="16" x14ac:dyDescent="0.2">
      <c r="A67" t="s">
        <v>10</v>
      </c>
      <c r="B67" s="41" t="s">
        <v>10</v>
      </c>
      <c r="C67" s="41" t="s">
        <v>10</v>
      </c>
      <c r="D67" s="41" t="s">
        <v>10</v>
      </c>
      <c r="E67" s="41" t="s">
        <v>226</v>
      </c>
    </row>
    <row r="68" spans="1:5" ht="16" x14ac:dyDescent="0.2">
      <c r="A68" t="s">
        <v>677</v>
      </c>
      <c r="B68" s="41" t="s">
        <v>10</v>
      </c>
      <c r="C68" s="41" t="s">
        <v>10</v>
      </c>
      <c r="D68" s="41" t="s">
        <v>10</v>
      </c>
      <c r="E68" s="41" t="s">
        <v>504</v>
      </c>
    </row>
    <row r="69" spans="1:5" ht="16" x14ac:dyDescent="0.2">
      <c r="A69" t="s">
        <v>10</v>
      </c>
      <c r="B69" s="41" t="s">
        <v>10</v>
      </c>
      <c r="C69" s="41" t="s">
        <v>10</v>
      </c>
      <c r="D69" s="41" t="s">
        <v>10</v>
      </c>
      <c r="E69" s="41" t="s">
        <v>224</v>
      </c>
    </row>
    <row r="70" spans="1:5" ht="16" x14ac:dyDescent="0.2">
      <c r="A70" t="s">
        <v>678</v>
      </c>
      <c r="B70" s="41" t="s">
        <v>10</v>
      </c>
      <c r="C70" s="41" t="s">
        <v>10</v>
      </c>
      <c r="D70" s="41" t="s">
        <v>10</v>
      </c>
      <c r="E70" s="41" t="s">
        <v>345</v>
      </c>
    </row>
    <row r="71" spans="1:5" ht="16" x14ac:dyDescent="0.2">
      <c r="A71" t="s">
        <v>10</v>
      </c>
      <c r="B71" s="41" t="s">
        <v>10</v>
      </c>
      <c r="C71" s="41" t="s">
        <v>10</v>
      </c>
      <c r="D71" s="41" t="s">
        <v>10</v>
      </c>
      <c r="E71" s="41" t="s">
        <v>48</v>
      </c>
    </row>
    <row r="72" spans="1:5" ht="16" x14ac:dyDescent="0.2">
      <c r="A72" t="s">
        <v>679</v>
      </c>
      <c r="B72" s="41" t="s">
        <v>10</v>
      </c>
      <c r="C72" s="41" t="s">
        <v>10</v>
      </c>
      <c r="D72" s="41" t="s">
        <v>10</v>
      </c>
      <c r="E72" s="41" t="s">
        <v>179</v>
      </c>
    </row>
    <row r="73" spans="1:5" ht="16" x14ac:dyDescent="0.2">
      <c r="A73" t="s">
        <v>10</v>
      </c>
      <c r="B73" s="41" t="s">
        <v>10</v>
      </c>
      <c r="C73" s="41" t="s">
        <v>10</v>
      </c>
      <c r="D73" s="41" t="s">
        <v>10</v>
      </c>
      <c r="E73" s="41" t="s">
        <v>181</v>
      </c>
    </row>
    <row r="74" spans="1:5" ht="16" x14ac:dyDescent="0.2">
      <c r="A74" t="s">
        <v>680</v>
      </c>
      <c r="B74" s="41" t="s">
        <v>10</v>
      </c>
      <c r="C74" s="41" t="s">
        <v>10</v>
      </c>
      <c r="D74" s="41" t="s">
        <v>10</v>
      </c>
      <c r="E74" s="41" t="s">
        <v>125</v>
      </c>
    </row>
    <row r="75" spans="1:5" ht="16" x14ac:dyDescent="0.2">
      <c r="A75" t="s">
        <v>10</v>
      </c>
      <c r="B75" s="41" t="s">
        <v>10</v>
      </c>
      <c r="C75" s="41" t="s">
        <v>10</v>
      </c>
      <c r="D75" s="41" t="s">
        <v>10</v>
      </c>
      <c r="E75" s="41" t="s">
        <v>115</v>
      </c>
    </row>
    <row r="76" spans="1:5" ht="16" x14ac:dyDescent="0.2">
      <c r="A76" t="s">
        <v>44</v>
      </c>
      <c r="B76" s="41" t="s">
        <v>587</v>
      </c>
      <c r="C76" s="41" t="s">
        <v>588</v>
      </c>
      <c r="D76" s="41" t="s">
        <v>589</v>
      </c>
      <c r="E76" s="41" t="s">
        <v>590</v>
      </c>
    </row>
    <row r="77" spans="1:5" ht="16" x14ac:dyDescent="0.2">
      <c r="A77" t="s">
        <v>10</v>
      </c>
      <c r="B77" s="41" t="s">
        <v>381</v>
      </c>
      <c r="C77" s="41" t="s">
        <v>573</v>
      </c>
      <c r="D77" s="41" t="s">
        <v>401</v>
      </c>
      <c r="E77" s="41" t="s">
        <v>401</v>
      </c>
    </row>
    <row r="78" spans="1:5" ht="16" x14ac:dyDescent="0.2">
      <c r="A78" t="s">
        <v>10</v>
      </c>
      <c r="B78" s="41" t="s">
        <v>10</v>
      </c>
      <c r="C78" s="41" t="s">
        <v>10</v>
      </c>
      <c r="D78" s="41" t="s">
        <v>10</v>
      </c>
      <c r="E78" s="41" t="s">
        <v>10</v>
      </c>
    </row>
    <row r="79" spans="1:5" ht="16" x14ac:dyDescent="0.2">
      <c r="A79" t="s">
        <v>38</v>
      </c>
      <c r="B79" s="41" t="s">
        <v>167</v>
      </c>
      <c r="C79" s="41" t="s">
        <v>574</v>
      </c>
      <c r="D79" s="41" t="s">
        <v>497</v>
      </c>
      <c r="E79" s="41" t="s">
        <v>497</v>
      </c>
    </row>
    <row r="80" spans="1:5" ht="16" x14ac:dyDescent="0.2">
      <c r="A80" s="42" t="s">
        <v>36</v>
      </c>
      <c r="B80" s="43" t="s">
        <v>192</v>
      </c>
      <c r="C80" s="43" t="s">
        <v>591</v>
      </c>
      <c r="D80" s="43" t="s">
        <v>592</v>
      </c>
      <c r="E80" s="43" t="s">
        <v>315</v>
      </c>
    </row>
    <row r="81" spans="1:6" ht="16" x14ac:dyDescent="0.2">
      <c r="A81" t="s">
        <v>32</v>
      </c>
      <c r="B81"/>
      <c r="C81"/>
      <c r="D81"/>
      <c r="E81"/>
    </row>
    <row r="82" spans="1:6" ht="16" x14ac:dyDescent="0.2">
      <c r="A82" t="s">
        <v>31</v>
      </c>
      <c r="B82"/>
      <c r="C82"/>
      <c r="D82"/>
      <c r="E82"/>
    </row>
    <row r="84" spans="1:6" ht="14" customHeight="1" x14ac:dyDescent="0.2">
      <c r="A84" s="57" t="s">
        <v>984</v>
      </c>
      <c r="B84" s="57"/>
      <c r="C84" s="57"/>
      <c r="D84" s="57"/>
      <c r="E84" s="57"/>
      <c r="F84" s="57"/>
    </row>
    <row r="85" spans="1:6" ht="32" customHeight="1" x14ac:dyDescent="0.2">
      <c r="A85" s="57"/>
      <c r="B85" s="57"/>
      <c r="C85" s="57"/>
      <c r="D85" s="57"/>
      <c r="E85" s="57"/>
      <c r="F85" s="57"/>
    </row>
  </sheetData>
  <mergeCells count="2">
    <mergeCell ref="A2:F2"/>
    <mergeCell ref="A84:F8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F85"/>
  <sheetViews>
    <sheetView zoomScale="101" workbookViewId="0">
      <selection activeCell="A87" sqref="A87"/>
    </sheetView>
  </sheetViews>
  <sheetFormatPr baseColWidth="10" defaultColWidth="10.83203125" defaultRowHeight="14" x14ac:dyDescent="0.2"/>
  <cols>
    <col min="1" max="1" width="30.6640625" style="1" customWidth="1"/>
    <col min="2" max="2" width="12.83203125" style="1" customWidth="1"/>
    <col min="3" max="3" width="16.1640625" style="1" customWidth="1"/>
    <col min="4" max="4" width="14.83203125" style="1" customWidth="1"/>
    <col min="5" max="5" width="12.83203125" style="1" customWidth="1"/>
    <col min="6" max="16384" width="10.83203125" style="1"/>
  </cols>
  <sheetData>
    <row r="2" spans="1:5" ht="16" x14ac:dyDescent="0.2">
      <c r="A2" s="55" t="s">
        <v>655</v>
      </c>
      <c r="B2" s="55"/>
      <c r="C2" s="55"/>
      <c r="D2" s="55"/>
      <c r="E2" s="55"/>
    </row>
    <row r="3" spans="1:5" ht="16" x14ac:dyDescent="0.2">
      <c r="A3" s="39" t="s">
        <v>10</v>
      </c>
      <c r="B3" s="40" t="s">
        <v>26</v>
      </c>
      <c r="C3" s="40" t="s">
        <v>25</v>
      </c>
      <c r="D3" s="40" t="s">
        <v>162</v>
      </c>
      <c r="E3" s="40" t="s">
        <v>161</v>
      </c>
    </row>
    <row r="4" spans="1:5" ht="16" x14ac:dyDescent="0.2">
      <c r="A4" t="s">
        <v>24</v>
      </c>
      <c r="B4" s="41" t="s">
        <v>159</v>
      </c>
      <c r="C4" s="41" t="s">
        <v>158</v>
      </c>
      <c r="D4" s="41" t="s">
        <v>157</v>
      </c>
      <c r="E4" s="41" t="s">
        <v>156</v>
      </c>
    </row>
    <row r="5" spans="1:5" ht="16" x14ac:dyDescent="0.2">
      <c r="A5" s="39" t="s">
        <v>10</v>
      </c>
      <c r="B5" s="40" t="s">
        <v>10</v>
      </c>
      <c r="C5" s="40" t="s">
        <v>10</v>
      </c>
      <c r="D5" s="40" t="s">
        <v>10</v>
      </c>
      <c r="E5" s="40" t="s">
        <v>10</v>
      </c>
    </row>
    <row r="6" spans="1:5" ht="16" x14ac:dyDescent="0.2">
      <c r="A6" t="s">
        <v>495</v>
      </c>
      <c r="B6" s="41" t="s">
        <v>10</v>
      </c>
      <c r="C6" s="41" t="s">
        <v>216</v>
      </c>
      <c r="D6" s="41" t="s">
        <v>228</v>
      </c>
      <c r="E6" s="41" t="s">
        <v>500</v>
      </c>
    </row>
    <row r="7" spans="1:5" ht="16" x14ac:dyDescent="0.2">
      <c r="A7" t="s">
        <v>10</v>
      </c>
      <c r="B7" s="41" t="s">
        <v>10</v>
      </c>
      <c r="C7" s="41" t="s">
        <v>88</v>
      </c>
      <c r="D7" s="41" t="s">
        <v>88</v>
      </c>
      <c r="E7" s="41" t="s">
        <v>66</v>
      </c>
    </row>
    <row r="8" spans="1:5" ht="16" x14ac:dyDescent="0.2">
      <c r="A8" t="s">
        <v>681</v>
      </c>
      <c r="B8" s="41" t="s">
        <v>562</v>
      </c>
      <c r="C8" s="41" t="s">
        <v>563</v>
      </c>
      <c r="D8" s="41" t="s">
        <v>54</v>
      </c>
      <c r="E8" s="41" t="s">
        <v>360</v>
      </c>
    </row>
    <row r="9" spans="1:5" ht="16" x14ac:dyDescent="0.2">
      <c r="A9" t="s">
        <v>10</v>
      </c>
      <c r="B9" s="41" t="s">
        <v>73</v>
      </c>
      <c r="C9" s="41" t="s">
        <v>91</v>
      </c>
      <c r="D9" s="41" t="s">
        <v>59</v>
      </c>
      <c r="E9" s="41" t="s">
        <v>60</v>
      </c>
    </row>
    <row r="10" spans="1:5" ht="16" x14ac:dyDescent="0.2">
      <c r="A10" t="s">
        <v>682</v>
      </c>
      <c r="B10" s="41" t="s">
        <v>185</v>
      </c>
      <c r="C10" s="41" t="s">
        <v>425</v>
      </c>
      <c r="D10" s="41" t="s">
        <v>425</v>
      </c>
      <c r="E10" s="41" t="s">
        <v>425</v>
      </c>
    </row>
    <row r="11" spans="1:5" ht="16" x14ac:dyDescent="0.2">
      <c r="A11" t="s">
        <v>10</v>
      </c>
      <c r="B11" s="41" t="s">
        <v>66</v>
      </c>
      <c r="C11" s="41" t="s">
        <v>67</v>
      </c>
      <c r="D11" s="41" t="s">
        <v>67</v>
      </c>
      <c r="E11" s="41" t="s">
        <v>67</v>
      </c>
    </row>
    <row r="12" spans="1:5" ht="16" x14ac:dyDescent="0.2">
      <c r="A12" t="s">
        <v>657</v>
      </c>
      <c r="B12" s="41" t="s">
        <v>564</v>
      </c>
      <c r="C12" s="41" t="s">
        <v>432</v>
      </c>
      <c r="D12" s="41" t="s">
        <v>367</v>
      </c>
      <c r="E12" s="41" t="s">
        <v>146</v>
      </c>
    </row>
    <row r="13" spans="1:5" ht="16" x14ac:dyDescent="0.2">
      <c r="A13" t="s">
        <v>10</v>
      </c>
      <c r="B13" s="41" t="s">
        <v>138</v>
      </c>
      <c r="C13" s="41" t="s">
        <v>73</v>
      </c>
      <c r="D13" s="41" t="s">
        <v>181</v>
      </c>
      <c r="E13" s="41" t="s">
        <v>181</v>
      </c>
    </row>
    <row r="14" spans="1:5" ht="16" x14ac:dyDescent="0.2">
      <c r="A14" t="s">
        <v>717</v>
      </c>
      <c r="B14" s="41" t="s">
        <v>10</v>
      </c>
      <c r="C14" s="41" t="s">
        <v>205</v>
      </c>
      <c r="D14" s="41" t="s">
        <v>177</v>
      </c>
      <c r="E14" s="41" t="s">
        <v>177</v>
      </c>
    </row>
    <row r="15" spans="1:5" ht="16" x14ac:dyDescent="0.2">
      <c r="A15" t="s">
        <v>10</v>
      </c>
      <c r="B15" s="41" t="s">
        <v>10</v>
      </c>
      <c r="C15" s="41" t="s">
        <v>143</v>
      </c>
      <c r="D15" s="41" t="s">
        <v>143</v>
      </c>
      <c r="E15" s="41" t="s">
        <v>143</v>
      </c>
    </row>
    <row r="16" spans="1:5" ht="16" x14ac:dyDescent="0.2">
      <c r="A16" t="s">
        <v>759</v>
      </c>
      <c r="B16" s="41" t="s">
        <v>10</v>
      </c>
      <c r="C16" s="41" t="s">
        <v>204</v>
      </c>
      <c r="D16" s="41" t="s">
        <v>204</v>
      </c>
      <c r="E16" s="41" t="s">
        <v>204</v>
      </c>
    </row>
    <row r="17" spans="1:5" ht="16" x14ac:dyDescent="0.2">
      <c r="A17" t="s">
        <v>10</v>
      </c>
      <c r="B17" s="41" t="s">
        <v>10</v>
      </c>
      <c r="C17" s="41" t="s">
        <v>140</v>
      </c>
      <c r="D17" s="41" t="s">
        <v>140</v>
      </c>
      <c r="E17" s="41" t="s">
        <v>140</v>
      </c>
    </row>
    <row r="18" spans="1:5" ht="16" x14ac:dyDescent="0.2">
      <c r="A18" t="s">
        <v>695</v>
      </c>
      <c r="B18" s="41" t="s">
        <v>10</v>
      </c>
      <c r="C18" s="41" t="s">
        <v>15</v>
      </c>
      <c r="D18" s="41" t="s">
        <v>125</v>
      </c>
      <c r="E18" s="41" t="s">
        <v>269</v>
      </c>
    </row>
    <row r="19" spans="1:5" ht="16" x14ac:dyDescent="0.2">
      <c r="A19" t="s">
        <v>10</v>
      </c>
      <c r="B19" s="41" t="s">
        <v>10</v>
      </c>
      <c r="C19" s="41" t="s">
        <v>80</v>
      </c>
      <c r="D19" s="41" t="s">
        <v>48</v>
      </c>
      <c r="E19" s="41" t="s">
        <v>47</v>
      </c>
    </row>
    <row r="20" spans="1:5" ht="16" x14ac:dyDescent="0.2">
      <c r="A20" t="s">
        <v>697</v>
      </c>
      <c r="B20" s="41" t="s">
        <v>10</v>
      </c>
      <c r="C20" s="41" t="s">
        <v>510</v>
      </c>
      <c r="D20" s="41" t="s">
        <v>194</v>
      </c>
      <c r="E20" s="41" t="s">
        <v>194</v>
      </c>
    </row>
    <row r="21" spans="1:5" ht="16" x14ac:dyDescent="0.2">
      <c r="A21" t="s">
        <v>10</v>
      </c>
      <c r="B21" s="41" t="s">
        <v>10</v>
      </c>
      <c r="C21" s="41" t="s">
        <v>46</v>
      </c>
      <c r="D21" s="41" t="s">
        <v>135</v>
      </c>
      <c r="E21" s="41" t="s">
        <v>134</v>
      </c>
    </row>
    <row r="22" spans="1:5" ht="16" x14ac:dyDescent="0.2">
      <c r="A22" t="s">
        <v>698</v>
      </c>
      <c r="B22" s="41" t="s">
        <v>10</v>
      </c>
      <c r="C22" s="41" t="s">
        <v>404</v>
      </c>
      <c r="D22" s="41" t="s">
        <v>89</v>
      </c>
      <c r="E22" s="41" t="s">
        <v>414</v>
      </c>
    </row>
    <row r="23" spans="1:5" ht="16" x14ac:dyDescent="0.2">
      <c r="A23" t="s">
        <v>10</v>
      </c>
      <c r="B23" s="41" t="s">
        <v>10</v>
      </c>
      <c r="C23" s="41" t="s">
        <v>132</v>
      </c>
      <c r="D23" s="41" t="s">
        <v>132</v>
      </c>
      <c r="E23" s="41" t="s">
        <v>132</v>
      </c>
    </row>
    <row r="24" spans="1:5" ht="16" x14ac:dyDescent="0.2">
      <c r="A24" t="s">
        <v>699</v>
      </c>
      <c r="B24" s="41" t="s">
        <v>10</v>
      </c>
      <c r="C24" s="41" t="s">
        <v>348</v>
      </c>
      <c r="D24" s="41" t="s">
        <v>388</v>
      </c>
      <c r="E24" s="41" t="s">
        <v>202</v>
      </c>
    </row>
    <row r="25" spans="1:5" ht="16" x14ac:dyDescent="0.2">
      <c r="A25" t="s">
        <v>10</v>
      </c>
      <c r="B25" s="41" t="s">
        <v>10</v>
      </c>
      <c r="C25" s="41" t="s">
        <v>49</v>
      </c>
      <c r="D25" s="41" t="s">
        <v>49</v>
      </c>
      <c r="E25" s="41" t="s">
        <v>49</v>
      </c>
    </row>
    <row r="26" spans="1:5" ht="16" x14ac:dyDescent="0.2">
      <c r="A26" t="s">
        <v>700</v>
      </c>
      <c r="B26" s="41" t="s">
        <v>10</v>
      </c>
      <c r="C26" s="41" t="s">
        <v>77</v>
      </c>
      <c r="D26" s="41" t="s">
        <v>127</v>
      </c>
      <c r="E26" s="41" t="s">
        <v>79</v>
      </c>
    </row>
    <row r="27" spans="1:5" ht="16" x14ac:dyDescent="0.2">
      <c r="A27" t="s">
        <v>10</v>
      </c>
      <c r="B27" s="41" t="s">
        <v>10</v>
      </c>
      <c r="C27" s="41" t="s">
        <v>201</v>
      </c>
      <c r="D27" s="41" t="s">
        <v>201</v>
      </c>
      <c r="E27" s="41" t="s">
        <v>47</v>
      </c>
    </row>
    <row r="28" spans="1:5" ht="16" x14ac:dyDescent="0.2">
      <c r="A28" t="s">
        <v>701</v>
      </c>
      <c r="B28" s="41" t="s">
        <v>10</v>
      </c>
      <c r="C28" s="41" t="s">
        <v>565</v>
      </c>
      <c r="D28" s="41" t="s">
        <v>566</v>
      </c>
      <c r="E28" s="41" t="s">
        <v>502</v>
      </c>
    </row>
    <row r="29" spans="1:5" ht="16" x14ac:dyDescent="0.2">
      <c r="A29" t="s">
        <v>10</v>
      </c>
      <c r="B29" s="41" t="s">
        <v>10</v>
      </c>
      <c r="C29" s="41" t="s">
        <v>237</v>
      </c>
      <c r="D29" s="41" t="s">
        <v>200</v>
      </c>
      <c r="E29" s="41" t="s">
        <v>200</v>
      </c>
    </row>
    <row r="30" spans="1:5" ht="16" x14ac:dyDescent="0.2">
      <c r="A30" t="s">
        <v>702</v>
      </c>
      <c r="B30" s="41" t="s">
        <v>10</v>
      </c>
      <c r="C30" s="41" t="s">
        <v>260</v>
      </c>
      <c r="D30" s="41" t="s">
        <v>190</v>
      </c>
      <c r="E30" s="41" t="s">
        <v>357</v>
      </c>
    </row>
    <row r="31" spans="1:5" ht="16" x14ac:dyDescent="0.2">
      <c r="A31" t="s">
        <v>10</v>
      </c>
      <c r="B31" s="41" t="s">
        <v>10</v>
      </c>
      <c r="C31" s="41" t="s">
        <v>151</v>
      </c>
      <c r="D31" s="41" t="s">
        <v>114</v>
      </c>
      <c r="E31" s="41" t="s">
        <v>114</v>
      </c>
    </row>
    <row r="32" spans="1:5" ht="16" x14ac:dyDescent="0.2">
      <c r="A32" t="s">
        <v>703</v>
      </c>
      <c r="B32" s="41" t="s">
        <v>10</v>
      </c>
      <c r="C32" s="41" t="s">
        <v>231</v>
      </c>
      <c r="D32" s="41" t="s">
        <v>187</v>
      </c>
      <c r="E32" s="41" t="s">
        <v>165</v>
      </c>
    </row>
    <row r="33" spans="1:5" ht="16" x14ac:dyDescent="0.2">
      <c r="A33" t="s">
        <v>10</v>
      </c>
      <c r="B33" s="41" t="s">
        <v>10</v>
      </c>
      <c r="C33" s="41" t="s">
        <v>133</v>
      </c>
      <c r="D33" s="41" t="s">
        <v>133</v>
      </c>
      <c r="E33" s="41" t="s">
        <v>109</v>
      </c>
    </row>
    <row r="34" spans="1:5" ht="16" x14ac:dyDescent="0.2">
      <c r="A34" t="s">
        <v>704</v>
      </c>
      <c r="B34" s="41" t="s">
        <v>10</v>
      </c>
      <c r="C34" s="41" t="s">
        <v>105</v>
      </c>
      <c r="D34" s="41" t="s">
        <v>105</v>
      </c>
      <c r="E34" s="41" t="s">
        <v>512</v>
      </c>
    </row>
    <row r="35" spans="1:5" ht="16" x14ac:dyDescent="0.2">
      <c r="A35" t="s">
        <v>10</v>
      </c>
      <c r="B35" s="41" t="s">
        <v>10</v>
      </c>
      <c r="C35" s="41" t="s">
        <v>45</v>
      </c>
      <c r="D35" s="41" t="s">
        <v>122</v>
      </c>
      <c r="E35" s="41" t="s">
        <v>122</v>
      </c>
    </row>
    <row r="36" spans="1:5" ht="16" x14ac:dyDescent="0.2">
      <c r="A36" t="s">
        <v>705</v>
      </c>
      <c r="B36" s="41" t="s">
        <v>10</v>
      </c>
      <c r="C36" s="41" t="s">
        <v>223</v>
      </c>
      <c r="D36" s="41" t="s">
        <v>425</v>
      </c>
      <c r="E36" s="41" t="s">
        <v>71</v>
      </c>
    </row>
    <row r="37" spans="1:5" ht="16" x14ac:dyDescent="0.2">
      <c r="A37" t="s">
        <v>10</v>
      </c>
      <c r="B37" s="41" t="s">
        <v>10</v>
      </c>
      <c r="C37" s="41" t="s">
        <v>350</v>
      </c>
      <c r="D37" s="41" t="s">
        <v>41</v>
      </c>
      <c r="E37" s="41" t="s">
        <v>40</v>
      </c>
    </row>
    <row r="38" spans="1:5" ht="16" x14ac:dyDescent="0.2">
      <c r="A38" t="s">
        <v>761</v>
      </c>
      <c r="B38" s="41" t="s">
        <v>10</v>
      </c>
      <c r="C38" s="41" t="s">
        <v>10</v>
      </c>
      <c r="D38" s="41" t="s">
        <v>63</v>
      </c>
      <c r="E38" s="41" t="s">
        <v>250</v>
      </c>
    </row>
    <row r="39" spans="1:5" ht="16" x14ac:dyDescent="0.2">
      <c r="A39" t="s">
        <v>10</v>
      </c>
      <c r="B39" s="41" t="s">
        <v>10</v>
      </c>
      <c r="C39" s="41" t="s">
        <v>10</v>
      </c>
      <c r="D39" s="41" t="s">
        <v>62</v>
      </c>
      <c r="E39" s="41" t="s">
        <v>62</v>
      </c>
    </row>
    <row r="40" spans="1:5" ht="16" x14ac:dyDescent="0.2">
      <c r="A40" t="s">
        <v>762</v>
      </c>
      <c r="B40" s="41" t="s">
        <v>10</v>
      </c>
      <c r="C40" s="41" t="s">
        <v>10</v>
      </c>
      <c r="D40" s="41" t="s">
        <v>567</v>
      </c>
      <c r="E40" s="41" t="s">
        <v>568</v>
      </c>
    </row>
    <row r="41" spans="1:5" ht="16" x14ac:dyDescent="0.2">
      <c r="A41" t="s">
        <v>10</v>
      </c>
      <c r="B41" s="41" t="s">
        <v>10</v>
      </c>
      <c r="C41" s="41" t="s">
        <v>10</v>
      </c>
      <c r="D41" s="41" t="s">
        <v>181</v>
      </c>
      <c r="E41" s="41" t="s">
        <v>91</v>
      </c>
    </row>
    <row r="42" spans="1:5" ht="16" x14ac:dyDescent="0.2">
      <c r="A42" t="s">
        <v>763</v>
      </c>
      <c r="B42" s="41" t="s">
        <v>10</v>
      </c>
      <c r="C42" s="41" t="s">
        <v>10</v>
      </c>
      <c r="D42" s="41" t="s">
        <v>252</v>
      </c>
      <c r="E42" s="41" t="s">
        <v>240</v>
      </c>
    </row>
    <row r="43" spans="1:5" ht="16" x14ac:dyDescent="0.2">
      <c r="A43" t="s">
        <v>10</v>
      </c>
      <c r="B43" s="41" t="s">
        <v>10</v>
      </c>
      <c r="C43" s="41" t="s">
        <v>10</v>
      </c>
      <c r="D43" s="41" t="s">
        <v>62</v>
      </c>
      <c r="E43" s="41" t="s">
        <v>62</v>
      </c>
    </row>
    <row r="44" spans="1:5" ht="16" x14ac:dyDescent="0.2">
      <c r="A44" t="s">
        <v>764</v>
      </c>
      <c r="B44" s="41" t="s">
        <v>10</v>
      </c>
      <c r="C44" s="41" t="s">
        <v>10</v>
      </c>
      <c r="D44" s="41" t="s">
        <v>71</v>
      </c>
      <c r="E44" s="41" t="s">
        <v>428</v>
      </c>
    </row>
    <row r="45" spans="1:5" ht="16" x14ac:dyDescent="0.2">
      <c r="A45" t="s">
        <v>10</v>
      </c>
      <c r="B45" s="41" t="s">
        <v>10</v>
      </c>
      <c r="C45" s="41" t="s">
        <v>10</v>
      </c>
      <c r="D45" s="41" t="s">
        <v>72</v>
      </c>
      <c r="E45" s="41" t="s">
        <v>72</v>
      </c>
    </row>
    <row r="46" spans="1:5" ht="16" x14ac:dyDescent="0.2">
      <c r="A46" t="s">
        <v>713</v>
      </c>
      <c r="B46" s="41" t="s">
        <v>10</v>
      </c>
      <c r="C46" s="41" t="s">
        <v>10</v>
      </c>
      <c r="D46" s="41" t="s">
        <v>131</v>
      </c>
      <c r="E46" s="41" t="s">
        <v>83</v>
      </c>
    </row>
    <row r="47" spans="1:5" ht="16" x14ac:dyDescent="0.2">
      <c r="A47" t="s">
        <v>10</v>
      </c>
      <c r="B47" s="41" t="s">
        <v>10</v>
      </c>
      <c r="C47" s="41" t="s">
        <v>10</v>
      </c>
      <c r="D47" s="41" t="s">
        <v>51</v>
      </c>
      <c r="E47" s="41" t="s">
        <v>51</v>
      </c>
    </row>
    <row r="48" spans="1:5" ht="16" x14ac:dyDescent="0.2">
      <c r="A48" t="s">
        <v>714</v>
      </c>
      <c r="B48" s="41" t="s">
        <v>10</v>
      </c>
      <c r="C48" s="41" t="s">
        <v>10</v>
      </c>
      <c r="D48" s="41" t="s">
        <v>35</v>
      </c>
      <c r="E48" s="41" t="s">
        <v>236</v>
      </c>
    </row>
    <row r="49" spans="1:5" ht="16" x14ac:dyDescent="0.2">
      <c r="A49" t="s">
        <v>10</v>
      </c>
      <c r="B49" s="41" t="s">
        <v>10</v>
      </c>
      <c r="C49" s="41" t="s">
        <v>10</v>
      </c>
      <c r="D49" s="41" t="s">
        <v>209</v>
      </c>
      <c r="E49" s="41" t="s">
        <v>147</v>
      </c>
    </row>
    <row r="50" spans="1:5" ht="16" x14ac:dyDescent="0.2">
      <c r="A50" t="s">
        <v>712</v>
      </c>
      <c r="B50" s="41" t="s">
        <v>10</v>
      </c>
      <c r="C50" s="41" t="s">
        <v>10</v>
      </c>
      <c r="D50" s="41" t="s">
        <v>269</v>
      </c>
      <c r="E50" s="41" t="s">
        <v>69</v>
      </c>
    </row>
    <row r="51" spans="1:5" ht="16" x14ac:dyDescent="0.2">
      <c r="A51" t="s">
        <v>10</v>
      </c>
      <c r="B51" s="41" t="s">
        <v>10</v>
      </c>
      <c r="C51" s="41" t="s">
        <v>10</v>
      </c>
      <c r="D51" s="41" t="s">
        <v>85</v>
      </c>
      <c r="E51" s="41" t="s">
        <v>85</v>
      </c>
    </row>
    <row r="52" spans="1:5" ht="16" x14ac:dyDescent="0.2">
      <c r="A52" t="s">
        <v>715</v>
      </c>
      <c r="B52" s="41" t="s">
        <v>10</v>
      </c>
      <c r="C52" s="41" t="s">
        <v>10</v>
      </c>
      <c r="D52" s="41" t="s">
        <v>569</v>
      </c>
      <c r="E52" s="41" t="s">
        <v>368</v>
      </c>
    </row>
    <row r="53" spans="1:5" ht="16" x14ac:dyDescent="0.2">
      <c r="A53" t="s">
        <v>10</v>
      </c>
      <c r="B53" s="41" t="s">
        <v>10</v>
      </c>
      <c r="C53" s="41" t="s">
        <v>10</v>
      </c>
      <c r="D53" s="41" t="s">
        <v>132</v>
      </c>
      <c r="E53" s="41" t="s">
        <v>132</v>
      </c>
    </row>
    <row r="54" spans="1:5" ht="16" x14ac:dyDescent="0.2">
      <c r="A54" t="s">
        <v>671</v>
      </c>
      <c r="B54" s="41" t="s">
        <v>10</v>
      </c>
      <c r="C54" s="41" t="s">
        <v>10</v>
      </c>
      <c r="D54" s="41" t="s">
        <v>414</v>
      </c>
      <c r="E54" s="41" t="s">
        <v>380</v>
      </c>
    </row>
    <row r="55" spans="1:5" ht="16" x14ac:dyDescent="0.2">
      <c r="A55" t="s">
        <v>10</v>
      </c>
      <c r="B55" s="41" t="s">
        <v>10</v>
      </c>
      <c r="C55" s="41" t="s">
        <v>10</v>
      </c>
      <c r="D55" s="41" t="s">
        <v>88</v>
      </c>
      <c r="E55" s="41" t="s">
        <v>88</v>
      </c>
    </row>
    <row r="56" spans="1:5" ht="16" x14ac:dyDescent="0.2">
      <c r="A56" t="s">
        <v>672</v>
      </c>
      <c r="B56" s="41" t="s">
        <v>10</v>
      </c>
      <c r="C56" s="41" t="s">
        <v>10</v>
      </c>
      <c r="D56" s="41" t="s">
        <v>180</v>
      </c>
      <c r="E56" s="41" t="s">
        <v>236</v>
      </c>
    </row>
    <row r="57" spans="1:5" ht="16" x14ac:dyDescent="0.2">
      <c r="A57" t="s">
        <v>10</v>
      </c>
      <c r="B57" s="41" t="s">
        <v>10</v>
      </c>
      <c r="C57" s="41" t="s">
        <v>10</v>
      </c>
      <c r="D57" s="41" t="s">
        <v>49</v>
      </c>
      <c r="E57" s="41" t="s">
        <v>138</v>
      </c>
    </row>
    <row r="58" spans="1:5" ht="16" x14ac:dyDescent="0.2">
      <c r="A58" t="s">
        <v>673</v>
      </c>
      <c r="B58" s="41" t="s">
        <v>10</v>
      </c>
      <c r="C58" s="41" t="s">
        <v>10</v>
      </c>
      <c r="D58" s="41" t="s">
        <v>75</v>
      </c>
      <c r="E58" s="41" t="s">
        <v>74</v>
      </c>
    </row>
    <row r="59" spans="1:5" ht="16" x14ac:dyDescent="0.2">
      <c r="A59" t="s">
        <v>10</v>
      </c>
      <c r="B59" s="41" t="s">
        <v>10</v>
      </c>
      <c r="C59" s="41" t="s">
        <v>10</v>
      </c>
      <c r="D59" s="41" t="s">
        <v>129</v>
      </c>
      <c r="E59" s="41" t="s">
        <v>129</v>
      </c>
    </row>
    <row r="60" spans="1:5" ht="16" x14ac:dyDescent="0.2">
      <c r="A60" t="s">
        <v>674</v>
      </c>
      <c r="B60" s="41" t="s">
        <v>10</v>
      </c>
      <c r="C60" s="41" t="s">
        <v>10</v>
      </c>
      <c r="D60" s="41" t="s">
        <v>347</v>
      </c>
      <c r="E60" s="41" t="s">
        <v>507</v>
      </c>
    </row>
    <row r="61" spans="1:5" ht="16" x14ac:dyDescent="0.2">
      <c r="A61" t="s">
        <v>10</v>
      </c>
      <c r="B61" s="41" t="s">
        <v>10</v>
      </c>
      <c r="C61" s="41" t="s">
        <v>10</v>
      </c>
      <c r="D61" s="41" t="s">
        <v>48</v>
      </c>
      <c r="E61" s="41" t="s">
        <v>48</v>
      </c>
    </row>
    <row r="62" spans="1:5" ht="16" x14ac:dyDescent="0.2">
      <c r="A62" t="s">
        <v>675</v>
      </c>
      <c r="B62" s="41" t="s">
        <v>10</v>
      </c>
      <c r="C62" s="41" t="s">
        <v>10</v>
      </c>
      <c r="D62" s="41" t="s">
        <v>178</v>
      </c>
      <c r="E62" s="41" t="s">
        <v>197</v>
      </c>
    </row>
    <row r="63" spans="1:5" ht="16" x14ac:dyDescent="0.2">
      <c r="A63" t="s">
        <v>10</v>
      </c>
      <c r="B63" s="41" t="s">
        <v>10</v>
      </c>
      <c r="C63" s="41" t="s">
        <v>10</v>
      </c>
      <c r="D63" s="41" t="s">
        <v>66</v>
      </c>
      <c r="E63" s="41" t="s">
        <v>66</v>
      </c>
    </row>
    <row r="64" spans="1:5" ht="16" x14ac:dyDescent="0.2">
      <c r="A64" t="s">
        <v>711</v>
      </c>
      <c r="B64" s="41" t="s">
        <v>10</v>
      </c>
      <c r="C64" s="41" t="s">
        <v>10</v>
      </c>
      <c r="D64" s="41" t="s">
        <v>190</v>
      </c>
      <c r="E64" s="41" t="s">
        <v>177</v>
      </c>
    </row>
    <row r="65" spans="1:5" ht="16" x14ac:dyDescent="0.2">
      <c r="A65" t="s">
        <v>10</v>
      </c>
      <c r="B65" s="41" t="s">
        <v>10</v>
      </c>
      <c r="C65" s="41" t="s">
        <v>10</v>
      </c>
      <c r="D65" s="41" t="s">
        <v>91</v>
      </c>
      <c r="E65" s="41" t="s">
        <v>91</v>
      </c>
    </row>
    <row r="66" spans="1:5" ht="16" x14ac:dyDescent="0.2">
      <c r="A66" t="s">
        <v>676</v>
      </c>
      <c r="B66" s="41" t="s">
        <v>10</v>
      </c>
      <c r="C66" s="41" t="s">
        <v>10</v>
      </c>
      <c r="D66" s="41" t="s">
        <v>10</v>
      </c>
      <c r="E66" s="41" t="s">
        <v>22</v>
      </c>
    </row>
    <row r="67" spans="1:5" ht="16" x14ac:dyDescent="0.2">
      <c r="A67" t="s">
        <v>10</v>
      </c>
      <c r="B67" s="41" t="s">
        <v>10</v>
      </c>
      <c r="C67" s="41" t="s">
        <v>10</v>
      </c>
      <c r="D67" s="41" t="s">
        <v>10</v>
      </c>
      <c r="E67" s="41" t="s">
        <v>144</v>
      </c>
    </row>
    <row r="68" spans="1:5" ht="16" x14ac:dyDescent="0.2">
      <c r="A68" t="s">
        <v>677</v>
      </c>
      <c r="B68" s="41" t="s">
        <v>10</v>
      </c>
      <c r="C68" s="41" t="s">
        <v>10</v>
      </c>
      <c r="D68" s="41" t="s">
        <v>10</v>
      </c>
      <c r="E68" s="41" t="s">
        <v>197</v>
      </c>
    </row>
    <row r="69" spans="1:5" ht="16" x14ac:dyDescent="0.2">
      <c r="A69" t="s">
        <v>10</v>
      </c>
      <c r="B69" s="41" t="s">
        <v>10</v>
      </c>
      <c r="C69" s="41" t="s">
        <v>10</v>
      </c>
      <c r="D69" s="41" t="s">
        <v>10</v>
      </c>
      <c r="E69" s="41" t="s">
        <v>224</v>
      </c>
    </row>
    <row r="70" spans="1:5" ht="16" x14ac:dyDescent="0.2">
      <c r="A70" t="s">
        <v>678</v>
      </c>
      <c r="B70" s="41" t="s">
        <v>10</v>
      </c>
      <c r="C70" s="41" t="s">
        <v>10</v>
      </c>
      <c r="D70" s="41" t="s">
        <v>10</v>
      </c>
      <c r="E70" s="41" t="s">
        <v>170</v>
      </c>
    </row>
    <row r="71" spans="1:5" ht="16" x14ac:dyDescent="0.2">
      <c r="A71" t="s">
        <v>10</v>
      </c>
      <c r="B71" s="41" t="s">
        <v>10</v>
      </c>
      <c r="C71" s="41" t="s">
        <v>10</v>
      </c>
      <c r="D71" s="41" t="s">
        <v>10</v>
      </c>
      <c r="E71" s="41" t="s">
        <v>48</v>
      </c>
    </row>
    <row r="72" spans="1:5" ht="16" x14ac:dyDescent="0.2">
      <c r="A72" t="s">
        <v>679</v>
      </c>
      <c r="B72" s="41" t="s">
        <v>10</v>
      </c>
      <c r="C72" s="41" t="s">
        <v>10</v>
      </c>
      <c r="D72" s="41" t="s">
        <v>10</v>
      </c>
      <c r="E72" s="41" t="s">
        <v>86</v>
      </c>
    </row>
    <row r="73" spans="1:5" ht="16" x14ac:dyDescent="0.2">
      <c r="A73" t="s">
        <v>10</v>
      </c>
      <c r="B73" s="41" t="s">
        <v>10</v>
      </c>
      <c r="C73" s="41" t="s">
        <v>10</v>
      </c>
      <c r="D73" s="41" t="s">
        <v>10</v>
      </c>
      <c r="E73" s="41" t="s">
        <v>59</v>
      </c>
    </row>
    <row r="74" spans="1:5" ht="16" x14ac:dyDescent="0.2">
      <c r="A74" t="s">
        <v>680</v>
      </c>
      <c r="B74" s="41" t="s">
        <v>10</v>
      </c>
      <c r="C74" s="41" t="s">
        <v>10</v>
      </c>
      <c r="D74" s="41" t="s">
        <v>10</v>
      </c>
      <c r="E74" s="41" t="s">
        <v>378</v>
      </c>
    </row>
    <row r="75" spans="1:5" ht="16" x14ac:dyDescent="0.2">
      <c r="A75" t="s">
        <v>10</v>
      </c>
      <c r="B75" s="41" t="s">
        <v>10</v>
      </c>
      <c r="C75" s="41" t="s">
        <v>10</v>
      </c>
      <c r="D75" s="41" t="s">
        <v>10</v>
      </c>
      <c r="E75" s="41" t="s">
        <v>134</v>
      </c>
    </row>
    <row r="76" spans="1:5" ht="16" x14ac:dyDescent="0.2">
      <c r="A76" t="s">
        <v>44</v>
      </c>
      <c r="B76" s="41" t="s">
        <v>570</v>
      </c>
      <c r="C76" s="41" t="s">
        <v>571</v>
      </c>
      <c r="D76" s="41" t="s">
        <v>572</v>
      </c>
      <c r="E76" s="41" t="s">
        <v>498</v>
      </c>
    </row>
    <row r="77" spans="1:5" ht="16" x14ac:dyDescent="0.2">
      <c r="A77" t="s">
        <v>10</v>
      </c>
      <c r="B77" s="41" t="s">
        <v>370</v>
      </c>
      <c r="C77" s="41" t="s">
        <v>573</v>
      </c>
      <c r="D77" s="41" t="s">
        <v>42</v>
      </c>
      <c r="E77" s="41" t="s">
        <v>42</v>
      </c>
    </row>
    <row r="78" spans="1:5" ht="16" x14ac:dyDescent="0.2">
      <c r="A78" t="s">
        <v>10</v>
      </c>
      <c r="B78" s="41" t="s">
        <v>10</v>
      </c>
      <c r="C78" s="41" t="s">
        <v>10</v>
      </c>
      <c r="D78" s="41" t="s">
        <v>10</v>
      </c>
      <c r="E78" s="41" t="s">
        <v>10</v>
      </c>
    </row>
    <row r="79" spans="1:5" ht="16" x14ac:dyDescent="0.2">
      <c r="A79" t="s">
        <v>38</v>
      </c>
      <c r="B79" s="41" t="s">
        <v>167</v>
      </c>
      <c r="C79" s="41" t="s">
        <v>574</v>
      </c>
      <c r="D79" s="41" t="s">
        <v>497</v>
      </c>
      <c r="E79" s="41" t="s">
        <v>497</v>
      </c>
    </row>
    <row r="80" spans="1:5" ht="16" x14ac:dyDescent="0.2">
      <c r="A80" s="42" t="s">
        <v>36</v>
      </c>
      <c r="B80" s="43" t="s">
        <v>252</v>
      </c>
      <c r="C80" s="43" t="s">
        <v>168</v>
      </c>
      <c r="D80" s="43" t="s">
        <v>164</v>
      </c>
      <c r="E80" s="43" t="s">
        <v>106</v>
      </c>
    </row>
    <row r="81" spans="1:6" ht="16" x14ac:dyDescent="0.2">
      <c r="A81" t="s">
        <v>32</v>
      </c>
      <c r="B81"/>
      <c r="C81"/>
      <c r="D81"/>
      <c r="E81"/>
    </row>
    <row r="82" spans="1:6" ht="16" x14ac:dyDescent="0.2">
      <c r="A82" t="s">
        <v>31</v>
      </c>
      <c r="B82"/>
      <c r="C82"/>
      <c r="D82"/>
      <c r="E82"/>
    </row>
    <row r="84" spans="1:6" ht="14" customHeight="1" x14ac:dyDescent="0.2">
      <c r="A84" s="57" t="s">
        <v>654</v>
      </c>
      <c r="B84" s="57"/>
      <c r="C84" s="57"/>
      <c r="D84" s="57"/>
      <c r="E84" s="57"/>
      <c r="F84" s="57"/>
    </row>
    <row r="85" spans="1:6" ht="33" customHeight="1" x14ac:dyDescent="0.2">
      <c r="A85" s="57"/>
      <c r="B85" s="57"/>
      <c r="C85" s="57"/>
      <c r="D85" s="57"/>
      <c r="E85" s="57"/>
      <c r="F85" s="57"/>
    </row>
  </sheetData>
  <mergeCells count="2">
    <mergeCell ref="A2:E2"/>
    <mergeCell ref="A84:F85"/>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F64"/>
  <sheetViews>
    <sheetView workbookViewId="0">
      <selection activeCell="G10" sqref="G10"/>
    </sheetView>
  </sheetViews>
  <sheetFormatPr baseColWidth="10" defaultColWidth="10.83203125" defaultRowHeight="14" x14ac:dyDescent="0.2"/>
  <cols>
    <col min="1" max="1" width="31" style="1" customWidth="1"/>
    <col min="2" max="6" width="9.6640625" style="1" customWidth="1"/>
    <col min="7" max="16384" width="10.83203125" style="1"/>
  </cols>
  <sheetData>
    <row r="2" spans="1:6" ht="16" x14ac:dyDescent="0.2">
      <c r="A2" s="55" t="s">
        <v>983</v>
      </c>
      <c r="B2" s="55"/>
      <c r="C2" s="55"/>
      <c r="D2" s="55"/>
      <c r="E2" s="55"/>
      <c r="F2" s="55"/>
    </row>
    <row r="3" spans="1:6" ht="16" x14ac:dyDescent="0.2">
      <c r="A3" s="39" t="s">
        <v>10</v>
      </c>
      <c r="B3" s="40" t="s">
        <v>26</v>
      </c>
      <c r="C3" s="40" t="s">
        <v>25</v>
      </c>
      <c r="D3" s="40" t="s">
        <v>162</v>
      </c>
      <c r="E3" s="40" t="s">
        <v>161</v>
      </c>
      <c r="F3" s="40" t="s">
        <v>160</v>
      </c>
    </row>
    <row r="4" spans="1:6" ht="16" x14ac:dyDescent="0.2">
      <c r="A4" t="s">
        <v>24</v>
      </c>
      <c r="B4" s="41" t="s">
        <v>1</v>
      </c>
      <c r="C4" s="41" t="s">
        <v>23</v>
      </c>
      <c r="D4" s="41" t="s">
        <v>332</v>
      </c>
      <c r="E4" s="41" t="s">
        <v>331</v>
      </c>
      <c r="F4" s="41" t="s">
        <v>330</v>
      </c>
    </row>
    <row r="5" spans="1:6" ht="16" x14ac:dyDescent="0.2">
      <c r="A5" s="39" t="s">
        <v>10</v>
      </c>
      <c r="B5" s="40" t="s">
        <v>10</v>
      </c>
      <c r="C5" s="40" t="s">
        <v>10</v>
      </c>
      <c r="D5" s="40" t="s">
        <v>10</v>
      </c>
      <c r="E5" s="40" t="s">
        <v>10</v>
      </c>
      <c r="F5" s="40" t="s">
        <v>10</v>
      </c>
    </row>
    <row r="6" spans="1:6" ht="16" x14ac:dyDescent="0.2">
      <c r="A6" t="s">
        <v>671</v>
      </c>
      <c r="B6" s="41" t="s">
        <v>721</v>
      </c>
      <c r="C6" s="41" t="s">
        <v>329</v>
      </c>
      <c r="D6" s="41" t="s">
        <v>328</v>
      </c>
      <c r="E6" s="41" t="s">
        <v>204</v>
      </c>
      <c r="F6" s="41" t="s">
        <v>264</v>
      </c>
    </row>
    <row r="7" spans="1:6" ht="16" x14ac:dyDescent="0.2">
      <c r="A7" t="s">
        <v>672</v>
      </c>
      <c r="B7" s="41" t="s">
        <v>721</v>
      </c>
      <c r="C7" s="41" t="s">
        <v>327</v>
      </c>
      <c r="D7" s="41" t="s">
        <v>13</v>
      </c>
      <c r="E7" s="41" t="s">
        <v>204</v>
      </c>
      <c r="F7" s="41" t="s">
        <v>264</v>
      </c>
    </row>
    <row r="8" spans="1:6" ht="16" x14ac:dyDescent="0.2">
      <c r="A8" t="s">
        <v>673</v>
      </c>
      <c r="B8" s="41" t="s">
        <v>721</v>
      </c>
      <c r="C8" s="41" t="s">
        <v>326</v>
      </c>
      <c r="D8" s="41" t="s">
        <v>325</v>
      </c>
      <c r="E8" s="41" t="s">
        <v>204</v>
      </c>
      <c r="F8" s="41" t="s">
        <v>264</v>
      </c>
    </row>
    <row r="9" spans="1:6" ht="16" x14ac:dyDescent="0.2">
      <c r="A9" t="s">
        <v>674</v>
      </c>
      <c r="B9" s="41" t="s">
        <v>721</v>
      </c>
      <c r="C9" s="41" t="s">
        <v>324</v>
      </c>
      <c r="D9" s="41" t="s">
        <v>323</v>
      </c>
      <c r="E9" s="41" t="s">
        <v>204</v>
      </c>
      <c r="F9" s="41" t="s">
        <v>264</v>
      </c>
    </row>
    <row r="10" spans="1:6" ht="16" x14ac:dyDescent="0.2">
      <c r="A10" t="s">
        <v>675</v>
      </c>
      <c r="B10" s="41" t="s">
        <v>721</v>
      </c>
      <c r="C10" s="41" t="s">
        <v>322</v>
      </c>
      <c r="D10" s="41" t="s">
        <v>321</v>
      </c>
      <c r="E10" s="41" t="s">
        <v>204</v>
      </c>
      <c r="F10" s="41" t="s">
        <v>264</v>
      </c>
    </row>
    <row r="11" spans="1:6" ht="16" x14ac:dyDescent="0.2">
      <c r="A11" t="s">
        <v>676</v>
      </c>
      <c r="B11" s="41" t="s">
        <v>721</v>
      </c>
      <c r="C11" s="41" t="s">
        <v>105</v>
      </c>
      <c r="D11" s="41" t="s">
        <v>320</v>
      </c>
      <c r="E11" s="41" t="s">
        <v>204</v>
      </c>
      <c r="F11" s="41" t="s">
        <v>264</v>
      </c>
    </row>
    <row r="12" spans="1:6" ht="16" x14ac:dyDescent="0.2">
      <c r="A12" t="s">
        <v>677</v>
      </c>
      <c r="B12" s="41" t="s">
        <v>721</v>
      </c>
      <c r="C12" s="41" t="s">
        <v>319</v>
      </c>
      <c r="D12" s="41" t="s">
        <v>318</v>
      </c>
      <c r="E12" s="41" t="s">
        <v>204</v>
      </c>
      <c r="F12" s="41" t="s">
        <v>264</v>
      </c>
    </row>
    <row r="13" spans="1:6" ht="16" x14ac:dyDescent="0.2">
      <c r="A13" t="s">
        <v>678</v>
      </c>
      <c r="B13" s="41" t="s">
        <v>721</v>
      </c>
      <c r="C13" s="41" t="s">
        <v>317</v>
      </c>
      <c r="D13" s="41" t="s">
        <v>316</v>
      </c>
      <c r="E13" s="41" t="s">
        <v>204</v>
      </c>
      <c r="F13" s="41" t="s">
        <v>264</v>
      </c>
    </row>
    <row r="14" spans="1:6" ht="16" x14ac:dyDescent="0.2">
      <c r="A14" t="s">
        <v>679</v>
      </c>
      <c r="B14" s="41" t="s">
        <v>721</v>
      </c>
      <c r="C14" s="41" t="s">
        <v>315</v>
      </c>
      <c r="D14" s="41" t="s">
        <v>314</v>
      </c>
      <c r="E14" s="41" t="s">
        <v>204</v>
      </c>
      <c r="F14" s="41" t="s">
        <v>264</v>
      </c>
    </row>
    <row r="15" spans="1:6" ht="16" x14ac:dyDescent="0.2">
      <c r="A15" t="s">
        <v>680</v>
      </c>
      <c r="B15" s="41" t="s">
        <v>721</v>
      </c>
      <c r="C15" s="41" t="s">
        <v>110</v>
      </c>
      <c r="D15" s="41" t="s">
        <v>313</v>
      </c>
      <c r="E15" s="41" t="s">
        <v>204</v>
      </c>
      <c r="F15" s="41" t="s">
        <v>264</v>
      </c>
    </row>
    <row r="16" spans="1:6" ht="16" x14ac:dyDescent="0.2">
      <c r="A16" t="s">
        <v>657</v>
      </c>
      <c r="B16" s="41" t="s">
        <v>722</v>
      </c>
      <c r="C16" s="41" t="s">
        <v>22</v>
      </c>
      <c r="D16" s="41" t="s">
        <v>312</v>
      </c>
      <c r="E16" s="41" t="s">
        <v>204</v>
      </c>
      <c r="F16" s="41" t="s">
        <v>264</v>
      </c>
    </row>
    <row r="17" spans="1:6" ht="16" x14ac:dyDescent="0.2">
      <c r="A17" t="s">
        <v>681</v>
      </c>
      <c r="B17" s="41" t="s">
        <v>723</v>
      </c>
      <c r="C17" s="41" t="s">
        <v>21</v>
      </c>
      <c r="D17" s="41" t="s">
        <v>311</v>
      </c>
      <c r="E17" s="41" t="s">
        <v>204</v>
      </c>
      <c r="F17" s="41" t="s">
        <v>264</v>
      </c>
    </row>
    <row r="18" spans="1:6" ht="16" x14ac:dyDescent="0.2">
      <c r="A18" t="s">
        <v>682</v>
      </c>
      <c r="B18" s="41" t="s">
        <v>723</v>
      </c>
      <c r="C18" s="41" t="s">
        <v>724</v>
      </c>
      <c r="D18" s="41" t="s">
        <v>725</v>
      </c>
      <c r="E18" s="41" t="s">
        <v>204</v>
      </c>
      <c r="F18" s="41" t="s">
        <v>264</v>
      </c>
    </row>
    <row r="19" spans="1:6" ht="16" x14ac:dyDescent="0.2">
      <c r="A19" t="s">
        <v>683</v>
      </c>
      <c r="B19" s="41" t="s">
        <v>726</v>
      </c>
      <c r="C19" s="41" t="s">
        <v>20</v>
      </c>
      <c r="D19" s="41" t="s">
        <v>310</v>
      </c>
      <c r="E19" s="41" t="s">
        <v>204</v>
      </c>
      <c r="F19" s="41" t="s">
        <v>264</v>
      </c>
    </row>
    <row r="20" spans="1:6" ht="16" x14ac:dyDescent="0.2">
      <c r="A20" t="s">
        <v>684</v>
      </c>
      <c r="B20" s="41" t="s">
        <v>726</v>
      </c>
      <c r="C20" s="41" t="s">
        <v>19</v>
      </c>
      <c r="D20" s="41" t="s">
        <v>309</v>
      </c>
      <c r="E20" s="41" t="s">
        <v>204</v>
      </c>
      <c r="F20" s="41" t="s">
        <v>264</v>
      </c>
    </row>
    <row r="21" spans="1:6" ht="16" x14ac:dyDescent="0.2">
      <c r="A21" t="s">
        <v>685</v>
      </c>
      <c r="B21" s="41" t="s">
        <v>726</v>
      </c>
      <c r="C21" s="41" t="s">
        <v>18</v>
      </c>
      <c r="D21" s="41" t="s">
        <v>308</v>
      </c>
      <c r="E21" s="41" t="s">
        <v>204</v>
      </c>
      <c r="F21" s="41" t="s">
        <v>264</v>
      </c>
    </row>
    <row r="22" spans="1:6" ht="16" x14ac:dyDescent="0.2">
      <c r="A22" t="s">
        <v>686</v>
      </c>
      <c r="B22" s="41" t="s">
        <v>726</v>
      </c>
      <c r="C22" s="41" t="s">
        <v>17</v>
      </c>
      <c r="D22" s="41" t="s">
        <v>307</v>
      </c>
      <c r="E22" s="41" t="s">
        <v>204</v>
      </c>
      <c r="F22" s="41" t="s">
        <v>264</v>
      </c>
    </row>
    <row r="23" spans="1:6" ht="16" x14ac:dyDescent="0.2">
      <c r="A23" t="s">
        <v>687</v>
      </c>
      <c r="B23" s="41" t="s">
        <v>726</v>
      </c>
      <c r="C23" s="41" t="s">
        <v>16</v>
      </c>
      <c r="D23" s="41" t="s">
        <v>306</v>
      </c>
      <c r="E23" s="41" t="s">
        <v>204</v>
      </c>
      <c r="F23" s="41" t="s">
        <v>264</v>
      </c>
    </row>
    <row r="24" spans="1:6" ht="16" x14ac:dyDescent="0.2">
      <c r="A24" t="s">
        <v>688</v>
      </c>
      <c r="B24" s="41" t="s">
        <v>726</v>
      </c>
      <c r="C24" s="41" t="s">
        <v>15</v>
      </c>
      <c r="D24" s="41" t="s">
        <v>256</v>
      </c>
      <c r="E24" s="41" t="s">
        <v>204</v>
      </c>
      <c r="F24" s="41" t="s">
        <v>264</v>
      </c>
    </row>
    <row r="25" spans="1:6" ht="16" x14ac:dyDescent="0.2">
      <c r="A25" t="s">
        <v>689</v>
      </c>
      <c r="B25" s="41" t="s">
        <v>726</v>
      </c>
      <c r="C25" s="41" t="s">
        <v>11</v>
      </c>
      <c r="D25" s="41" t="s">
        <v>34</v>
      </c>
      <c r="E25" s="41" t="s">
        <v>204</v>
      </c>
      <c r="F25" s="41" t="s">
        <v>264</v>
      </c>
    </row>
    <row r="26" spans="1:6" ht="16" x14ac:dyDescent="0.2">
      <c r="A26" t="s">
        <v>690</v>
      </c>
      <c r="B26" s="41" t="s">
        <v>723</v>
      </c>
      <c r="C26" s="41" t="s">
        <v>14</v>
      </c>
      <c r="D26" s="41" t="s">
        <v>305</v>
      </c>
      <c r="E26" s="41" t="s">
        <v>204</v>
      </c>
      <c r="F26" s="41" t="s">
        <v>264</v>
      </c>
    </row>
    <row r="27" spans="1:6" ht="16" x14ac:dyDescent="0.2">
      <c r="A27" t="s">
        <v>691</v>
      </c>
      <c r="B27" s="41" t="s">
        <v>723</v>
      </c>
      <c r="C27" s="41" t="s">
        <v>13</v>
      </c>
      <c r="D27" s="41" t="s">
        <v>304</v>
      </c>
      <c r="E27" s="41" t="s">
        <v>204</v>
      </c>
      <c r="F27" s="41" t="s">
        <v>264</v>
      </c>
    </row>
    <row r="28" spans="1:6" ht="16" x14ac:dyDescent="0.2">
      <c r="A28" t="s">
        <v>692</v>
      </c>
      <c r="B28" s="41" t="s">
        <v>723</v>
      </c>
      <c r="C28" s="41" t="s">
        <v>12</v>
      </c>
      <c r="D28" s="41" t="s">
        <v>303</v>
      </c>
      <c r="E28" s="41" t="s">
        <v>204</v>
      </c>
      <c r="F28" s="41" t="s">
        <v>264</v>
      </c>
    </row>
    <row r="29" spans="1:6" ht="16" x14ac:dyDescent="0.2">
      <c r="A29" t="s">
        <v>693</v>
      </c>
      <c r="B29" s="41" t="s">
        <v>723</v>
      </c>
      <c r="C29" s="41" t="s">
        <v>11</v>
      </c>
      <c r="D29" s="41" t="s">
        <v>302</v>
      </c>
      <c r="E29" s="41" t="s">
        <v>204</v>
      </c>
      <c r="F29" s="41" t="s">
        <v>264</v>
      </c>
    </row>
    <row r="30" spans="1:6" ht="16" x14ac:dyDescent="0.2">
      <c r="A30" t="s">
        <v>495</v>
      </c>
      <c r="B30" s="41" t="s">
        <v>723</v>
      </c>
      <c r="C30" s="41" t="s">
        <v>301</v>
      </c>
      <c r="D30" s="41" t="s">
        <v>300</v>
      </c>
      <c r="E30" s="41" t="s">
        <v>204</v>
      </c>
      <c r="F30" s="41" t="s">
        <v>264</v>
      </c>
    </row>
    <row r="31" spans="1:6" ht="16" x14ac:dyDescent="0.2">
      <c r="A31" t="s">
        <v>694</v>
      </c>
      <c r="B31" s="41" t="s">
        <v>726</v>
      </c>
      <c r="C31" s="41" t="s">
        <v>299</v>
      </c>
      <c r="D31" s="41" t="s">
        <v>298</v>
      </c>
      <c r="E31" s="41" t="s">
        <v>204</v>
      </c>
      <c r="F31" s="41" t="s">
        <v>264</v>
      </c>
    </row>
    <row r="32" spans="1:6" ht="16" x14ac:dyDescent="0.2">
      <c r="A32" t="s">
        <v>775</v>
      </c>
      <c r="B32" s="41" t="s">
        <v>723</v>
      </c>
      <c r="C32" s="41" t="s">
        <v>776</v>
      </c>
      <c r="D32" s="41" t="s">
        <v>777</v>
      </c>
      <c r="E32" s="41" t="s">
        <v>204</v>
      </c>
      <c r="F32" s="41" t="s">
        <v>264</v>
      </c>
    </row>
    <row r="33" spans="1:6" ht="16" x14ac:dyDescent="0.2">
      <c r="A33" t="s">
        <v>778</v>
      </c>
      <c r="B33" s="41" t="s">
        <v>723</v>
      </c>
      <c r="C33" s="41" t="s">
        <v>327</v>
      </c>
      <c r="D33" s="41" t="s">
        <v>735</v>
      </c>
      <c r="E33" s="41" t="s">
        <v>204</v>
      </c>
      <c r="F33" s="41" t="s">
        <v>264</v>
      </c>
    </row>
    <row r="34" spans="1:6" ht="16" x14ac:dyDescent="0.2">
      <c r="A34" t="s">
        <v>779</v>
      </c>
      <c r="B34" s="41" t="s">
        <v>723</v>
      </c>
      <c r="C34" s="41" t="s">
        <v>780</v>
      </c>
      <c r="D34" s="41" t="s">
        <v>781</v>
      </c>
      <c r="E34" s="41" t="s">
        <v>204</v>
      </c>
      <c r="F34" s="41" t="s">
        <v>264</v>
      </c>
    </row>
    <row r="35" spans="1:6" ht="16" x14ac:dyDescent="0.2">
      <c r="A35" t="s">
        <v>782</v>
      </c>
      <c r="B35" s="41" t="s">
        <v>723</v>
      </c>
      <c r="C35" s="41" t="s">
        <v>783</v>
      </c>
      <c r="D35" s="41" t="s">
        <v>784</v>
      </c>
      <c r="E35" s="41" t="s">
        <v>204</v>
      </c>
      <c r="F35" s="41" t="s">
        <v>264</v>
      </c>
    </row>
    <row r="36" spans="1:6" ht="16" x14ac:dyDescent="0.2">
      <c r="A36" t="s">
        <v>785</v>
      </c>
      <c r="B36" s="41" t="s">
        <v>723</v>
      </c>
      <c r="C36" s="41" t="s">
        <v>786</v>
      </c>
      <c r="D36" s="41" t="s">
        <v>787</v>
      </c>
      <c r="E36" s="41" t="s">
        <v>204</v>
      </c>
      <c r="F36" s="41" t="s">
        <v>264</v>
      </c>
    </row>
    <row r="37" spans="1:6" ht="16" x14ac:dyDescent="0.2">
      <c r="A37" t="s">
        <v>695</v>
      </c>
      <c r="B37" s="41" t="s">
        <v>727</v>
      </c>
      <c r="C37" s="41" t="s">
        <v>297</v>
      </c>
      <c r="D37" s="41" t="s">
        <v>296</v>
      </c>
      <c r="E37" s="41" t="s">
        <v>204</v>
      </c>
      <c r="F37" s="41" t="s">
        <v>264</v>
      </c>
    </row>
    <row r="38" spans="1:6" ht="16" x14ac:dyDescent="0.2">
      <c r="A38" t="s">
        <v>696</v>
      </c>
      <c r="B38" s="41" t="s">
        <v>728</v>
      </c>
      <c r="C38" s="41" t="s">
        <v>295</v>
      </c>
      <c r="D38" s="41" t="s">
        <v>265</v>
      </c>
      <c r="E38" s="41" t="s">
        <v>204</v>
      </c>
      <c r="F38" s="41" t="s">
        <v>264</v>
      </c>
    </row>
    <row r="39" spans="1:6" ht="16" x14ac:dyDescent="0.2">
      <c r="A39" t="s">
        <v>697</v>
      </c>
      <c r="B39" s="41" t="s">
        <v>729</v>
      </c>
      <c r="C39" s="41" t="s">
        <v>294</v>
      </c>
      <c r="D39" s="41" t="s">
        <v>293</v>
      </c>
      <c r="E39" s="41" t="s">
        <v>204</v>
      </c>
      <c r="F39" s="41" t="s">
        <v>264</v>
      </c>
    </row>
    <row r="40" spans="1:6" ht="16" x14ac:dyDescent="0.2">
      <c r="A40" t="s">
        <v>698</v>
      </c>
      <c r="B40" s="41" t="s">
        <v>729</v>
      </c>
      <c r="C40" s="41" t="s">
        <v>33</v>
      </c>
      <c r="D40" s="41" t="s">
        <v>292</v>
      </c>
      <c r="E40" s="41" t="s">
        <v>204</v>
      </c>
      <c r="F40" s="41" t="s">
        <v>264</v>
      </c>
    </row>
    <row r="41" spans="1:6" ht="16" x14ac:dyDescent="0.2">
      <c r="A41" t="s">
        <v>699</v>
      </c>
      <c r="B41" s="41" t="s">
        <v>730</v>
      </c>
      <c r="C41" s="41" t="s">
        <v>291</v>
      </c>
      <c r="D41" s="41" t="s">
        <v>290</v>
      </c>
      <c r="E41" s="41" t="s">
        <v>204</v>
      </c>
      <c r="F41" s="41" t="s">
        <v>264</v>
      </c>
    </row>
    <row r="42" spans="1:6" ht="16" x14ac:dyDescent="0.2">
      <c r="A42" t="s">
        <v>700</v>
      </c>
      <c r="B42" s="41" t="s">
        <v>730</v>
      </c>
      <c r="C42" s="41" t="s">
        <v>289</v>
      </c>
      <c r="D42" s="41" t="s">
        <v>288</v>
      </c>
      <c r="E42" s="41" t="s">
        <v>204</v>
      </c>
      <c r="F42" s="41" t="s">
        <v>264</v>
      </c>
    </row>
    <row r="43" spans="1:6" ht="16" x14ac:dyDescent="0.2">
      <c r="A43" t="s">
        <v>701</v>
      </c>
      <c r="B43" s="41" t="s">
        <v>730</v>
      </c>
      <c r="C43" s="41" t="s">
        <v>232</v>
      </c>
      <c r="D43" s="41" t="s">
        <v>287</v>
      </c>
      <c r="E43" s="41" t="s">
        <v>204</v>
      </c>
      <c r="F43" s="41" t="s">
        <v>264</v>
      </c>
    </row>
    <row r="44" spans="1:6" ht="16" x14ac:dyDescent="0.2">
      <c r="A44" t="s">
        <v>702</v>
      </c>
      <c r="B44" s="41" t="s">
        <v>731</v>
      </c>
      <c r="C44" s="41" t="s">
        <v>286</v>
      </c>
      <c r="D44" s="41" t="s">
        <v>285</v>
      </c>
      <c r="E44" s="41" t="s">
        <v>204</v>
      </c>
      <c r="F44" s="41" t="s">
        <v>264</v>
      </c>
    </row>
    <row r="45" spans="1:6" ht="16" x14ac:dyDescent="0.2">
      <c r="A45" t="s">
        <v>703</v>
      </c>
      <c r="B45" s="41" t="s">
        <v>731</v>
      </c>
      <c r="C45" s="41" t="s">
        <v>17</v>
      </c>
      <c r="D45" s="41" t="s">
        <v>284</v>
      </c>
      <c r="E45" s="41" t="s">
        <v>204</v>
      </c>
      <c r="F45" s="41" t="s">
        <v>264</v>
      </c>
    </row>
    <row r="46" spans="1:6" ht="16" x14ac:dyDescent="0.2">
      <c r="A46" t="s">
        <v>704</v>
      </c>
      <c r="B46" s="41" t="s">
        <v>731</v>
      </c>
      <c r="C46" s="41" t="s">
        <v>110</v>
      </c>
      <c r="D46" s="41" t="s">
        <v>283</v>
      </c>
      <c r="E46" s="41" t="s">
        <v>204</v>
      </c>
      <c r="F46" s="41" t="s">
        <v>264</v>
      </c>
    </row>
    <row r="47" spans="1:6" ht="16" x14ac:dyDescent="0.2">
      <c r="A47" t="s">
        <v>705</v>
      </c>
      <c r="B47" s="41" t="s">
        <v>731</v>
      </c>
      <c r="C47" s="41" t="s">
        <v>252</v>
      </c>
      <c r="D47" s="41" t="s">
        <v>282</v>
      </c>
      <c r="E47" s="41" t="s">
        <v>204</v>
      </c>
      <c r="F47" s="41" t="s">
        <v>264</v>
      </c>
    </row>
    <row r="48" spans="1:6" ht="16" x14ac:dyDescent="0.2">
      <c r="A48" t="s">
        <v>706</v>
      </c>
      <c r="B48" s="41" t="s">
        <v>721</v>
      </c>
      <c r="C48" s="41" t="s">
        <v>280</v>
      </c>
      <c r="D48" s="41" t="s">
        <v>279</v>
      </c>
      <c r="E48" s="41" t="s">
        <v>204</v>
      </c>
      <c r="F48" s="41" t="s">
        <v>264</v>
      </c>
    </row>
    <row r="49" spans="1:6" ht="16" x14ac:dyDescent="0.2">
      <c r="A49" t="s">
        <v>491</v>
      </c>
      <c r="B49" s="41" t="s">
        <v>721</v>
      </c>
      <c r="C49" s="41" t="s">
        <v>278</v>
      </c>
      <c r="D49" s="41" t="s">
        <v>277</v>
      </c>
      <c r="E49" s="41" t="s">
        <v>204</v>
      </c>
      <c r="F49" s="41" t="s">
        <v>264</v>
      </c>
    </row>
    <row r="50" spans="1:6" ht="16" x14ac:dyDescent="0.2">
      <c r="A50" t="s">
        <v>490</v>
      </c>
      <c r="B50" s="41" t="s">
        <v>721</v>
      </c>
      <c r="C50" s="41" t="s">
        <v>276</v>
      </c>
      <c r="D50" s="41" t="s">
        <v>275</v>
      </c>
      <c r="E50" s="41" t="s">
        <v>204</v>
      </c>
      <c r="F50" s="41" t="s">
        <v>264</v>
      </c>
    </row>
    <row r="51" spans="1:6" ht="16" x14ac:dyDescent="0.2">
      <c r="A51" t="s">
        <v>489</v>
      </c>
      <c r="B51" s="41" t="s">
        <v>721</v>
      </c>
      <c r="C51" s="41" t="s">
        <v>274</v>
      </c>
      <c r="D51" s="41" t="s">
        <v>273</v>
      </c>
      <c r="E51" s="41" t="s">
        <v>204</v>
      </c>
      <c r="F51" s="41" t="s">
        <v>264</v>
      </c>
    </row>
    <row r="52" spans="1:6" ht="16" x14ac:dyDescent="0.2">
      <c r="A52" t="s">
        <v>487</v>
      </c>
      <c r="B52" s="41" t="s">
        <v>721</v>
      </c>
      <c r="C52" s="41" t="s">
        <v>272</v>
      </c>
      <c r="D52" s="41" t="s">
        <v>271</v>
      </c>
      <c r="E52" s="41" t="s">
        <v>204</v>
      </c>
      <c r="F52" s="41" t="s">
        <v>264</v>
      </c>
    </row>
    <row r="53" spans="1:6" ht="16" x14ac:dyDescent="0.2">
      <c r="A53" t="s">
        <v>486</v>
      </c>
      <c r="B53" s="41" t="s">
        <v>721</v>
      </c>
      <c r="C53" s="41" t="s">
        <v>65</v>
      </c>
      <c r="D53" s="41" t="s">
        <v>270</v>
      </c>
      <c r="E53" s="41" t="s">
        <v>204</v>
      </c>
      <c r="F53" s="41" t="s">
        <v>264</v>
      </c>
    </row>
    <row r="54" spans="1:6" ht="16" x14ac:dyDescent="0.2">
      <c r="A54" t="s">
        <v>707</v>
      </c>
      <c r="B54" s="41" t="s">
        <v>721</v>
      </c>
      <c r="C54" s="41" t="s">
        <v>269</v>
      </c>
      <c r="D54" s="41" t="s">
        <v>57</v>
      </c>
      <c r="E54" s="41" t="s">
        <v>204</v>
      </c>
      <c r="F54" s="41" t="s">
        <v>264</v>
      </c>
    </row>
    <row r="55" spans="1:6" ht="16" x14ac:dyDescent="0.2">
      <c r="A55" t="s">
        <v>708</v>
      </c>
      <c r="B55" s="41" t="s">
        <v>721</v>
      </c>
      <c r="C55" s="41" t="s">
        <v>176</v>
      </c>
      <c r="D55" s="41" t="s">
        <v>197</v>
      </c>
      <c r="E55" s="41" t="s">
        <v>204</v>
      </c>
      <c r="F55" s="41" t="s">
        <v>264</v>
      </c>
    </row>
    <row r="56" spans="1:6" ht="16" x14ac:dyDescent="0.2">
      <c r="A56" t="s">
        <v>709</v>
      </c>
      <c r="B56" s="41" t="s">
        <v>721</v>
      </c>
      <c r="C56" s="41" t="s">
        <v>268</v>
      </c>
      <c r="D56" s="41" t="s">
        <v>92</v>
      </c>
      <c r="E56" s="41" t="s">
        <v>204</v>
      </c>
      <c r="F56" s="41" t="s">
        <v>264</v>
      </c>
    </row>
    <row r="57" spans="1:6" ht="16" x14ac:dyDescent="0.2">
      <c r="A57" t="s">
        <v>710</v>
      </c>
      <c r="B57" s="41" t="s">
        <v>721</v>
      </c>
      <c r="C57" s="41" t="s">
        <v>268</v>
      </c>
      <c r="D57" s="41" t="s">
        <v>92</v>
      </c>
      <c r="E57" s="41" t="s">
        <v>204</v>
      </c>
      <c r="F57" s="41" t="s">
        <v>264</v>
      </c>
    </row>
    <row r="58" spans="1:6" ht="16" x14ac:dyDescent="0.2">
      <c r="A58" t="s">
        <v>711</v>
      </c>
      <c r="B58" s="41" t="s">
        <v>721</v>
      </c>
      <c r="C58" s="41" t="s">
        <v>267</v>
      </c>
      <c r="D58" s="41" t="s">
        <v>266</v>
      </c>
      <c r="E58" s="41" t="s">
        <v>204</v>
      </c>
      <c r="F58" s="41" t="s">
        <v>264</v>
      </c>
    </row>
    <row r="59" spans="1:6" ht="16" x14ac:dyDescent="0.2">
      <c r="A59" t="s">
        <v>712</v>
      </c>
      <c r="B59" s="41" t="s">
        <v>721</v>
      </c>
      <c r="C59" s="41" t="s">
        <v>732</v>
      </c>
      <c r="D59" s="41" t="s">
        <v>290</v>
      </c>
      <c r="E59" s="41" t="s">
        <v>204</v>
      </c>
      <c r="F59" s="41" t="s">
        <v>264</v>
      </c>
    </row>
    <row r="60" spans="1:6" ht="16" x14ac:dyDescent="0.2">
      <c r="A60" t="s">
        <v>713</v>
      </c>
      <c r="B60" s="41" t="s">
        <v>733</v>
      </c>
      <c r="C60" s="41" t="s">
        <v>734</v>
      </c>
      <c r="D60" s="41" t="s">
        <v>735</v>
      </c>
      <c r="E60" s="41" t="s">
        <v>204</v>
      </c>
      <c r="F60" s="41" t="s">
        <v>264</v>
      </c>
    </row>
    <row r="61" spans="1:6" ht="16" x14ac:dyDescent="0.2">
      <c r="A61" t="s">
        <v>714</v>
      </c>
      <c r="B61" s="41" t="s">
        <v>733</v>
      </c>
      <c r="C61" s="41" t="s">
        <v>736</v>
      </c>
      <c r="D61" s="41" t="s">
        <v>737</v>
      </c>
      <c r="E61" s="41" t="s">
        <v>204</v>
      </c>
      <c r="F61" s="41" t="s">
        <v>264</v>
      </c>
    </row>
    <row r="62" spans="1:6" ht="16" x14ac:dyDescent="0.2">
      <c r="A62" t="s">
        <v>715</v>
      </c>
      <c r="B62" s="41" t="s">
        <v>733</v>
      </c>
      <c r="C62" s="41" t="s">
        <v>16</v>
      </c>
      <c r="D62" s="41" t="s">
        <v>324</v>
      </c>
      <c r="E62" s="41" t="s">
        <v>204</v>
      </c>
      <c r="F62" s="41" t="s">
        <v>264</v>
      </c>
    </row>
    <row r="63" spans="1:6" ht="16" x14ac:dyDescent="0.2">
      <c r="A63" t="s">
        <v>716</v>
      </c>
      <c r="B63" s="41" t="s">
        <v>721</v>
      </c>
      <c r="C63" s="41" t="s">
        <v>263</v>
      </c>
      <c r="D63" s="41" t="s">
        <v>262</v>
      </c>
      <c r="E63" s="41" t="s">
        <v>204</v>
      </c>
      <c r="F63" s="41" t="s">
        <v>261</v>
      </c>
    </row>
    <row r="64" spans="1:6" ht="16" x14ac:dyDescent="0.2">
      <c r="A64" t="s">
        <v>717</v>
      </c>
      <c r="B64" s="41" t="s">
        <v>738</v>
      </c>
      <c r="C64" s="41" t="s">
        <v>739</v>
      </c>
      <c r="D64" s="41" t="s">
        <v>740</v>
      </c>
      <c r="E64" s="41" t="s">
        <v>741</v>
      </c>
      <c r="F64" s="41" t="s">
        <v>281</v>
      </c>
    </row>
  </sheetData>
  <mergeCells count="1">
    <mergeCell ref="A2:F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F23"/>
  <sheetViews>
    <sheetView workbookViewId="0">
      <selection activeCell="F25" sqref="F25"/>
    </sheetView>
  </sheetViews>
  <sheetFormatPr baseColWidth="10" defaultColWidth="10.6640625" defaultRowHeight="16" x14ac:dyDescent="0.2"/>
  <sheetData>
    <row r="2" spans="1:6" x14ac:dyDescent="0.2">
      <c r="A2" s="55" t="s">
        <v>660</v>
      </c>
      <c r="B2" s="55"/>
      <c r="C2" s="55"/>
      <c r="D2" s="55"/>
      <c r="E2" s="55"/>
      <c r="F2" s="55"/>
    </row>
    <row r="22" spans="1:6" x14ac:dyDescent="0.2">
      <c r="A22" s="57" t="s">
        <v>982</v>
      </c>
      <c r="B22" s="57"/>
      <c r="C22" s="57"/>
      <c r="D22" s="57"/>
      <c r="E22" s="57"/>
      <c r="F22" s="57"/>
    </row>
    <row r="23" spans="1:6" ht="44" customHeight="1" x14ac:dyDescent="0.2">
      <c r="A23" s="57"/>
      <c r="B23" s="57"/>
      <c r="C23" s="57"/>
      <c r="D23" s="57"/>
      <c r="E23" s="57"/>
      <c r="F23" s="57"/>
    </row>
  </sheetData>
  <mergeCells count="2">
    <mergeCell ref="A2:F2"/>
    <mergeCell ref="A22:F2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README</vt:lpstr>
      <vt:lpstr>F1 Summary </vt:lpstr>
      <vt:lpstr>F2 Histogram</vt:lpstr>
      <vt:lpstr>F3 Granted</vt:lpstr>
      <vt:lpstr>F4 Factors</vt:lpstr>
      <vt:lpstr>F5 IHS</vt:lpstr>
      <vt:lpstr>F6 Served</vt:lpstr>
      <vt:lpstr>A1 Summary</vt:lpstr>
      <vt:lpstr> A2A Grant Rate</vt:lpstr>
      <vt:lpstr>A2B IHS Rate</vt:lpstr>
      <vt:lpstr>A2C Age</vt:lpstr>
      <vt:lpstr>A3 Balance</vt:lpstr>
      <vt:lpstr>A4 Crosstabs</vt:lpstr>
      <vt:lpstr>A5 drop T-W-Judge 5</vt:lpstr>
      <vt:lpstr>A6 Granted Factors</vt:lpstr>
      <vt:lpstr>A7 IHS vs. Other</vt:lpstr>
      <vt:lpstr>A8 2SLS</vt:lpstr>
      <vt:lpstr>A9 NPU</vt:lpstr>
      <vt:lpstr>A10 Exclude IHS</vt:lpstr>
      <vt:lpstr>A11 Logit</vt:lpstr>
      <vt:lpstr>Forms</vt:lpstr>
      <vt:lpstr>Coding Guide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brendan.costello@yale.edu</cp:lastModifiedBy>
  <dcterms:created xsi:type="dcterms:W3CDTF">2019-03-27T15:37:45Z</dcterms:created>
  <dcterms:modified xsi:type="dcterms:W3CDTF">2021-04-23T05:38:44Z</dcterms:modified>
  <cp:category/>
</cp:coreProperties>
</file>